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и\ТЕНДЕРЫ\На сайт\"/>
    </mc:Choice>
  </mc:AlternateContent>
  <xr:revisionPtr revIDLastSave="0" documentId="13_ncr:1_{CCFB5BFA-6565-4645-9B07-F88B271C6B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1" r:id="rId1"/>
  </sheets>
  <definedNames>
    <definedName name="_xlnm._FilterDatabase" localSheetId="0" hidden="1">Sheet!$A$5:$BG$338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8" i="1" l="1"/>
  <c r="B337" i="1"/>
  <c r="B336" i="1"/>
  <c r="B335" i="1"/>
  <c r="B334" i="1"/>
  <c r="B333" i="1"/>
  <c r="B332" i="1"/>
  <c r="B331" i="1"/>
  <c r="AQ330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AQ307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AQ272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AQ256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AQ213" i="1"/>
  <c r="B213" i="1"/>
  <c r="AQ212" i="1"/>
  <c r="B212" i="1"/>
  <c r="AQ211" i="1"/>
  <c r="B211" i="1"/>
  <c r="AQ210" i="1"/>
  <c r="B210" i="1"/>
  <c r="AQ209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AQ195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AQ176" i="1"/>
  <c r="B176" i="1"/>
  <c r="B175" i="1"/>
  <c r="AQ174" i="1"/>
  <c r="B174" i="1"/>
  <c r="B173" i="1"/>
  <c r="B172" i="1"/>
  <c r="B171" i="1"/>
  <c r="B170" i="1"/>
  <c r="B169" i="1"/>
  <c r="B168" i="1"/>
  <c r="B167" i="1"/>
  <c r="B166" i="1"/>
  <c r="AQ165" i="1"/>
  <c r="B165" i="1"/>
  <c r="AQ164" i="1"/>
  <c r="B164" i="1"/>
  <c r="AQ163" i="1"/>
  <c r="B163" i="1"/>
  <c r="AQ162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AQ77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AQ15" i="1"/>
  <c r="B15" i="1"/>
  <c r="AQ14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<sst xmlns="http://schemas.openxmlformats.org/spreadsheetml/2006/main" count="9032" uniqueCount="1053">
  <si>
    <t>"Пара, гаряча вода та пов'язана продукція"(постачання теплової енергії)</t>
  </si>
  <si>
    <t>% зниження</t>
  </si>
  <si>
    <t>+30574834343</t>
  </si>
  <si>
    <t>+38024733737</t>
  </si>
  <si>
    <t>+380442217187</t>
  </si>
  <si>
    <t>+380442226210</t>
  </si>
  <si>
    <t>+380445865606</t>
  </si>
  <si>
    <t>+380500402981</t>
  </si>
  <si>
    <t>+380501496008</t>
  </si>
  <si>
    <t>+380501509284</t>
  </si>
  <si>
    <t>+380501518375</t>
  </si>
  <si>
    <t>+380502728142</t>
  </si>
  <si>
    <t>+380503057276</t>
  </si>
  <si>
    <t>+380504022405,+380573736429</t>
  </si>
  <si>
    <t>+380562383160</t>
  </si>
  <si>
    <t>+380573417316</t>
  </si>
  <si>
    <t>+380574522709</t>
  </si>
  <si>
    <t>+380574733455</t>
  </si>
  <si>
    <t>+380574831345</t>
  </si>
  <si>
    <t>+380574831716</t>
  </si>
  <si>
    <t>+380574832235</t>
  </si>
  <si>
    <t>+380574832488</t>
  </si>
  <si>
    <t>+380574833018</t>
  </si>
  <si>
    <t>+380574834343</t>
  </si>
  <si>
    <t>+380574837146</t>
  </si>
  <si>
    <t>+380574839111</t>
  </si>
  <si>
    <t>+380577001245</t>
  </si>
  <si>
    <t>+380577031232</t>
  </si>
  <si>
    <t>+380577179767</t>
  </si>
  <si>
    <t>+380577387721</t>
  </si>
  <si>
    <t>+380577397489</t>
  </si>
  <si>
    <t>+380577401512</t>
  </si>
  <si>
    <t>+380577572797</t>
  </si>
  <si>
    <t>+380577601200</t>
  </si>
  <si>
    <t>+380577650076</t>
  </si>
  <si>
    <t>+380630475533</t>
  </si>
  <si>
    <t>+380660751606</t>
  </si>
  <si>
    <t>+380665429064</t>
  </si>
  <si>
    <t>+380667001694</t>
  </si>
  <si>
    <t>+380668418908</t>
  </si>
  <si>
    <t>+380679230240</t>
  </si>
  <si>
    <t>+380679998551</t>
  </si>
  <si>
    <t>+380934064305</t>
  </si>
  <si>
    <t>+380950893334</t>
  </si>
  <si>
    <t>+380953471767</t>
  </si>
  <si>
    <t>+380956883906</t>
  </si>
  <si>
    <t>+380956990022</t>
  </si>
  <si>
    <t>+380957588320</t>
  </si>
  <si>
    <t>+380979311061</t>
  </si>
  <si>
    <t>+380979963066</t>
  </si>
  <si>
    <t>+380985802587,+380567881938,+380562396369</t>
  </si>
  <si>
    <t>+380990053899</t>
  </si>
  <si>
    <t>+380991362227</t>
  </si>
  <si>
    <t>+380993719667</t>
  </si>
  <si>
    <t>+380997036435</t>
  </si>
  <si>
    <t>,,</t>
  </si>
  <si>
    <t>-</t>
  </si>
  <si>
    <t>0 (0)</t>
  </si>
  <si>
    <t>0000000000</t>
  </si>
  <si>
    <t>00131954</t>
  </si>
  <si>
    <t>001x001@ukr.net</t>
  </si>
  <si>
    <t>01/21-Б</t>
  </si>
  <si>
    <t>01/797-2021</t>
  </si>
  <si>
    <t>02/21-Б</t>
  </si>
  <si>
    <t>02476474</t>
  </si>
  <si>
    <t>03/21-Б</t>
  </si>
  <si>
    <t>03328965</t>
  </si>
  <si>
    <t>03447345</t>
  </si>
  <si>
    <t>04/21-Б</t>
  </si>
  <si>
    <t>0407</t>
  </si>
  <si>
    <t>04396986</t>
  </si>
  <si>
    <t>0442054471</t>
  </si>
  <si>
    <t>0442217187</t>
  </si>
  <si>
    <t>0443334444</t>
  </si>
  <si>
    <t>0443911351</t>
  </si>
  <si>
    <t>0444636421</t>
  </si>
  <si>
    <t>0444862878</t>
  </si>
  <si>
    <t>0445008942</t>
  </si>
  <si>
    <t>05/21-Б</t>
  </si>
  <si>
    <t>0500504600</t>
  </si>
  <si>
    <t>0501062975</t>
  </si>
  <si>
    <t>0501496008</t>
  </si>
  <si>
    <t>0501509284</t>
  </si>
  <si>
    <t>0501962975</t>
  </si>
  <si>
    <t>0505596453</t>
  </si>
  <si>
    <t>0567442046</t>
  </si>
  <si>
    <t>0573417316</t>
  </si>
  <si>
    <t>0573418080</t>
  </si>
  <si>
    <t>0574522387</t>
  </si>
  <si>
    <t>0574522709</t>
  </si>
  <si>
    <t>05748302193</t>
  </si>
  <si>
    <t>0574831105</t>
  </si>
  <si>
    <t>0574831716</t>
  </si>
  <si>
    <t>0574832024</t>
  </si>
  <si>
    <t>0574832141</t>
  </si>
  <si>
    <t>0574832235</t>
  </si>
  <si>
    <t>0574833400</t>
  </si>
  <si>
    <t>0574834242</t>
  </si>
  <si>
    <t>0574834343</t>
  </si>
  <si>
    <t>0574835109</t>
  </si>
  <si>
    <t>0574837590</t>
  </si>
  <si>
    <t>0574839119</t>
  </si>
  <si>
    <t>0577001245</t>
  </si>
  <si>
    <t>0577173233</t>
  </si>
  <si>
    <t>0577179767</t>
  </si>
  <si>
    <t>0577372388</t>
  </si>
  <si>
    <t>0577401512</t>
  </si>
  <si>
    <t>0577650076</t>
  </si>
  <si>
    <t>06/21-Б</t>
  </si>
  <si>
    <t>0630475533</t>
  </si>
  <si>
    <t>0665429064</t>
  </si>
  <si>
    <t>0667001694</t>
  </si>
  <si>
    <t>0668418908</t>
  </si>
  <si>
    <t>0675766446</t>
  </si>
  <si>
    <t>07/21-Б</t>
  </si>
  <si>
    <t>071701</t>
  </si>
  <si>
    <t>08/21-Б</t>
  </si>
  <si>
    <t>09/21-Б</t>
  </si>
  <si>
    <t>09130000-9 Нафта і дистиляти</t>
  </si>
  <si>
    <t>09210000-4 Мастильні засоби</t>
  </si>
  <si>
    <t>09310000-5 Електрична енергія</t>
  </si>
  <si>
    <t>09320000-8 Пара, гаряча вода та пов’язана продукція</t>
  </si>
  <si>
    <t>0934064305</t>
  </si>
  <si>
    <t>0935796603</t>
  </si>
  <si>
    <t>095 344 0820</t>
  </si>
  <si>
    <t>0953022035</t>
  </si>
  <si>
    <t>0953471767</t>
  </si>
  <si>
    <t>0954532500</t>
  </si>
  <si>
    <t>0957332457</t>
  </si>
  <si>
    <t>0961127703</t>
  </si>
  <si>
    <t>0979963066</t>
  </si>
  <si>
    <t>0997036435</t>
  </si>
  <si>
    <t>1</t>
  </si>
  <si>
    <t>1 (0)</t>
  </si>
  <si>
    <t>1-П</t>
  </si>
  <si>
    <t>10</t>
  </si>
  <si>
    <t>10/21-Б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</si>
  <si>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</si>
  <si>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</si>
  <si>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</si>
  <si>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</si>
  <si>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</si>
  <si>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</si>
  <si>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</si>
  <si>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</si>
  <si>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</si>
  <si>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</si>
  <si>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11/21-Б</t>
  </si>
  <si>
    <t>110</t>
  </si>
  <si>
    <t>111</t>
  </si>
  <si>
    <t>112</t>
  </si>
  <si>
    <t>113</t>
  </si>
  <si>
    <t>114</t>
  </si>
  <si>
    <t>115</t>
  </si>
  <si>
    <t>116</t>
  </si>
  <si>
    <t>117</t>
  </si>
  <si>
    <t>117-2021</t>
  </si>
  <si>
    <t>118</t>
  </si>
  <si>
    <t>119</t>
  </si>
  <si>
    <t>12</t>
  </si>
  <si>
    <t>12/21-Б</t>
  </si>
  <si>
    <t>120</t>
  </si>
  <si>
    <t>120-2021</t>
  </si>
  <si>
    <t>121</t>
  </si>
  <si>
    <t>121-2021</t>
  </si>
  <si>
    <t>122</t>
  </si>
  <si>
    <t>122-2021</t>
  </si>
  <si>
    <t>1226</t>
  </si>
  <si>
    <t>123</t>
  </si>
  <si>
    <t>123-2021</t>
  </si>
  <si>
    <t>124</t>
  </si>
  <si>
    <t>124-2021</t>
  </si>
  <si>
    <t>125-2021</t>
  </si>
  <si>
    <t>126</t>
  </si>
  <si>
    <t>127</t>
  </si>
  <si>
    <t>129</t>
  </si>
  <si>
    <t>13</t>
  </si>
  <si>
    <t>13/21-Д</t>
  </si>
  <si>
    <t>130</t>
  </si>
  <si>
    <t>131</t>
  </si>
  <si>
    <t>132</t>
  </si>
  <si>
    <t>132-2021</t>
  </si>
  <si>
    <t>132-2021-АН</t>
  </si>
  <si>
    <t>133</t>
  </si>
  <si>
    <t>134</t>
  </si>
  <si>
    <t>135</t>
  </si>
  <si>
    <t>136</t>
  </si>
  <si>
    <t>137</t>
  </si>
  <si>
    <t>138</t>
  </si>
  <si>
    <t>139</t>
  </si>
  <si>
    <t>14</t>
  </si>
  <si>
    <t>14/21-Д</t>
  </si>
  <si>
    <t>140</t>
  </si>
  <si>
    <t>14057601</t>
  </si>
  <si>
    <t>141</t>
  </si>
  <si>
    <t>14210000-6 Гравій, пісок, щебінь і наповнювачі</t>
  </si>
  <si>
    <t>143</t>
  </si>
  <si>
    <t>14338731</t>
  </si>
  <si>
    <t>144</t>
  </si>
  <si>
    <t>145</t>
  </si>
  <si>
    <t>146</t>
  </si>
  <si>
    <t>1480/е/21</t>
  </si>
  <si>
    <t>149</t>
  </si>
  <si>
    <t>1490620351/21</t>
  </si>
  <si>
    <t>15</t>
  </si>
  <si>
    <t>15/21-Д</t>
  </si>
  <si>
    <t>15000.0 UAH</t>
  </si>
  <si>
    <t>150000.0 UAH</t>
  </si>
  <si>
    <t>16/1132</t>
  </si>
  <si>
    <t>16/133</t>
  </si>
  <si>
    <t>16/21-Д</t>
  </si>
  <si>
    <t>16/2409</t>
  </si>
  <si>
    <t>16310000-1 Косарки</t>
  </si>
  <si>
    <t>16810000-6 Частини для сільськогосподарської техніки</t>
  </si>
  <si>
    <t>17</t>
  </si>
  <si>
    <t>17/21-Б</t>
  </si>
  <si>
    <t>177</t>
  </si>
  <si>
    <t>178</t>
  </si>
  <si>
    <t>179</t>
  </si>
  <si>
    <t>18</t>
  </si>
  <si>
    <t>18/21-Б</t>
  </si>
  <si>
    <t>180</t>
  </si>
  <si>
    <t>180000.0 UAH</t>
  </si>
  <si>
    <t>181</t>
  </si>
  <si>
    <t>18140000-2 Аксесуари до робочого одягу</t>
  </si>
  <si>
    <t>182</t>
  </si>
  <si>
    <t>183</t>
  </si>
  <si>
    <t>184</t>
  </si>
  <si>
    <t>185</t>
  </si>
  <si>
    <t>186</t>
  </si>
  <si>
    <t>188</t>
  </si>
  <si>
    <t>189</t>
  </si>
  <si>
    <t>19</t>
  </si>
  <si>
    <t>19/21-Б</t>
  </si>
  <si>
    <t>190</t>
  </si>
  <si>
    <t>191</t>
  </si>
  <si>
    <t>192</t>
  </si>
  <si>
    <t>193</t>
  </si>
  <si>
    <t>194</t>
  </si>
  <si>
    <t>195</t>
  </si>
  <si>
    <t>19510000-4 Гумові вироби</t>
  </si>
  <si>
    <t>196</t>
  </si>
  <si>
    <t>19640000-4 Поліетиленові мішки та пакети для сміття</t>
  </si>
  <si>
    <t>197</t>
  </si>
  <si>
    <t>198</t>
  </si>
  <si>
    <t>199</t>
  </si>
  <si>
    <t>2</t>
  </si>
  <si>
    <t>2 (0)</t>
  </si>
  <si>
    <t>2-П</t>
  </si>
  <si>
    <t>20</t>
  </si>
  <si>
    <t>20/21-Д</t>
  </si>
  <si>
    <t>200</t>
  </si>
  <si>
    <t>20069689</t>
  </si>
  <si>
    <t>201</t>
  </si>
  <si>
    <t>202</t>
  </si>
  <si>
    <t>2021</t>
  </si>
  <si>
    <t>2022</t>
  </si>
  <si>
    <t>203</t>
  </si>
  <si>
    <t>204</t>
  </si>
  <si>
    <t>205</t>
  </si>
  <si>
    <t>206</t>
  </si>
  <si>
    <t>20602681</t>
  </si>
  <si>
    <t>207</t>
  </si>
  <si>
    <t>209</t>
  </si>
  <si>
    <t>21</t>
  </si>
  <si>
    <t>21-401</t>
  </si>
  <si>
    <t>21/21-Д</t>
  </si>
  <si>
    <t>210</t>
  </si>
  <si>
    <t>210112/141</t>
  </si>
  <si>
    <t>210723/102</t>
  </si>
  <si>
    <t>211</t>
  </si>
  <si>
    <t>21235687</t>
  </si>
  <si>
    <t>21254800</t>
  </si>
  <si>
    <t>213</t>
  </si>
  <si>
    <t>214</t>
  </si>
  <si>
    <t>215</t>
  </si>
  <si>
    <t>21560766</t>
  </si>
  <si>
    <t>216</t>
  </si>
  <si>
    <t>21673832</t>
  </si>
  <si>
    <t>217</t>
  </si>
  <si>
    <t>218</t>
  </si>
  <si>
    <t>21825</t>
  </si>
  <si>
    <t>21826</t>
  </si>
  <si>
    <t>21827</t>
  </si>
  <si>
    <t>21828</t>
  </si>
  <si>
    <t>21829</t>
  </si>
  <si>
    <t>22</t>
  </si>
  <si>
    <t>22/21-Д</t>
  </si>
  <si>
    <t>22210000-5 Газети</t>
  </si>
  <si>
    <t>22213000-6 Журнали</t>
  </si>
  <si>
    <t>22320000-9 Вітальні листівки</t>
  </si>
  <si>
    <t>22410000-7 Марки</t>
  </si>
  <si>
    <t>22614004</t>
  </si>
  <si>
    <t>22630859</t>
  </si>
  <si>
    <t>22721970</t>
  </si>
  <si>
    <t>2277312454</t>
  </si>
  <si>
    <t>22820000-4 Бланки</t>
  </si>
  <si>
    <t>22850000-3 Швидкозшивачі та супутнє приладдя</t>
  </si>
  <si>
    <t>23</t>
  </si>
  <si>
    <t>23/21-Д</t>
  </si>
  <si>
    <t>2301102475</t>
  </si>
  <si>
    <t>2372800984</t>
  </si>
  <si>
    <t>24</t>
  </si>
  <si>
    <t>24/21-Б</t>
  </si>
  <si>
    <t>24/21-Д</t>
  </si>
  <si>
    <t>24157485,ТОВАРИСТВО З ОБМЕЖЕНОЮ ВІДПОВІДАЛЬНІСТЮ "ХОЗХІМСЕРВІС",Україна;32727466,ТОВ Данко,Україна;39364348,ТОВ "Енерготепло",Україна;42786507,ТОВ "КОМПАНІЯ "РЕГІОН-БУД",Україна;32835987,ДОЧІРНЄ ІНОЗЕМНЕ ПІДПРИЄМСТВО "ДНІПРОДОР",Україна;34898640,ТОВАРИСТВО З ОБМЕЖЕНОЮ ВІДПОВІДАЛЬНІСТЮ "ЄВРОБУД ПЛЮС",Україна;40779095,ТОВ БК "ІНЖЕНЕР-21",Україна;41718792,ТОВ "БК "ВЕРТИКАЛЬ-ПЛЮС" ,Україна</t>
  </si>
  <si>
    <t>24157485,ТОВАРИСТВО З ОБМЕЖЕНОЮ ВІДПОВІДАЛЬНІСТЮ "ХОЗХІМСЕРВІС",Україна;39364348,ТОВ "Енерготепло",Україна;34898640,ТОВАРИСТВО З ОБМЕЖЕНОЮ ВІДПОВІДАЛЬНІСТЮ "ЄВРОБУД ПЛЮС",Україна;42786507,ТОВ "КОМПАНІЯ "РЕГІОН-БУД",Україна;32727466,ТОВ Данко,Україна;41718792,ТОВ "БК "ВЕРТИКАЛЬ-ПЛЮС" ,Україна;40779095,ТОВ БК "ІНЖЕНЕР-21",Україна</t>
  </si>
  <si>
    <t>2455818574</t>
  </si>
  <si>
    <t>24834343</t>
  </si>
  <si>
    <t>249/21</t>
  </si>
  <si>
    <t>24960000-1 Хімічна продукція різна</t>
  </si>
  <si>
    <t>25</t>
  </si>
  <si>
    <t>25/21-Б</t>
  </si>
  <si>
    <t>2524701158</t>
  </si>
  <si>
    <t>2546801881</t>
  </si>
  <si>
    <t>2597000632</t>
  </si>
  <si>
    <t>26/21-Б</t>
  </si>
  <si>
    <t>262/21</t>
  </si>
  <si>
    <t>2647112456</t>
  </si>
  <si>
    <t>2656008806</t>
  </si>
  <si>
    <t>2688800667</t>
  </si>
  <si>
    <t>27</t>
  </si>
  <si>
    <t>27/21-Д</t>
  </si>
  <si>
    <t>2701308358</t>
  </si>
  <si>
    <t>2718506514</t>
  </si>
  <si>
    <t>2730511651</t>
  </si>
  <si>
    <t>2741015403</t>
  </si>
  <si>
    <t>2754714019</t>
  </si>
  <si>
    <t>2762914659</t>
  </si>
  <si>
    <t>2768902876</t>
  </si>
  <si>
    <t>2768902876,ФОП Чиж Олексій Миколайович,Україна;39045562,КП ""ЖИЛСЕРВІС" ПЕРВОМАЙСЬКОЇ МІСЬКОЇ РАДИ ХАРКІВСЬКОЇ ОБЛАСТІ",Україна</t>
  </si>
  <si>
    <t>2791415808</t>
  </si>
  <si>
    <t>28</t>
  </si>
  <si>
    <t>28/21-П</t>
  </si>
  <si>
    <t>2814107357</t>
  </si>
  <si>
    <t>2814107357,ФОП "САЗОНОВ ОЛЕКСАНДР ІВАНОВИЧ",Україна;2855919739,ФОП "АНТОНОВ ОЛЕКСАНДР ВОЛОДИМИРОВИЧ",Україна;2813610150,ФОП Науменко Павло Вікторович,Україна;3102701418,ФОП Неупокоєв Дмитро Сергійович,Україна;38914550,Товариство з обмеженою відповідальністю "Інжинірингова компанія "Стратегія",Україна</t>
  </si>
  <si>
    <t>2826704939,ФОП ЧАПЛИНСЬКИЙ  ОЛЕКСАНДР АНАТОЛІЙОВИЧ,Україна;39045562,КП ""ЖИЛСЕРВІС" ПЕРВОМАЙСЬКОЇ МІСЬКОЇ РАДИ ХАРКІВСЬКОЇ ОБЛАСТІ",Україна</t>
  </si>
  <si>
    <t>2855919739</t>
  </si>
  <si>
    <t>2855919739,ФОП "АНТОНОВ ОЛЕКСАНДР ВОЛОДИМИРОВИЧ",Україна;2814107357,ФОП "САЗОНОВ ОЛЕКСАНДР ІВАНОВИЧ",Україна;2464209118,ФОП БАЧЕК ВАЛЕРІЙ ФЕДОРОВИЧ,Україна</t>
  </si>
  <si>
    <t>2855919739,ФОП "АНТОНОВ ОЛЕКСАНДР ВОЛОДИМИРОВИЧ",Україна;2814107357,ФОП "САЗОНОВ ОЛЕКСАНДР ІВАНОВИЧ",Україна;2464209118,ФОП БАЧЕК ВАЛЕРІЙ ФЕДОРОВИЧ,Україна;41814810,ТОВ "БУДІВЕЛЬНИЙ НАГЛЯД",Україна</t>
  </si>
  <si>
    <t>29</t>
  </si>
  <si>
    <t>29/21-Б</t>
  </si>
  <si>
    <t>3</t>
  </si>
  <si>
    <t>3 (0)</t>
  </si>
  <si>
    <t>30</t>
  </si>
  <si>
    <t>30/21-Б</t>
  </si>
  <si>
    <t>30190000-7 Офісне устаткування та приладдя різне</t>
  </si>
  <si>
    <t>30192700-8 Канцелярські товари</t>
  </si>
  <si>
    <t>30199000-0 Паперове канцелярське приладдя та інші паперові вироби</t>
  </si>
  <si>
    <t>30210000-4 Машини для обробки даних (апаратна частина)</t>
  </si>
  <si>
    <t>30230000-0 Комп’ютерне обладнання</t>
  </si>
  <si>
    <t>3036407079</t>
  </si>
  <si>
    <t>31</t>
  </si>
  <si>
    <t>31/21-Б</t>
  </si>
  <si>
    <t>31210000-1 Електрична апаратура для комутування та захисту електричних кіл</t>
  </si>
  <si>
    <t>31220000-4 Елементи електричних схем</t>
  </si>
  <si>
    <t>31440000-2 Акумуляторні батареї</t>
  </si>
  <si>
    <t>31520000-7 Світильники та освітлювальна арматура</t>
  </si>
  <si>
    <t>31530000-0 Частини до світильників та освітлювального обладнання</t>
  </si>
  <si>
    <t>3162707456</t>
  </si>
  <si>
    <t>31679569</t>
  </si>
  <si>
    <t>32</t>
  </si>
  <si>
    <t>32-21/пкд</t>
  </si>
  <si>
    <t>32/21-Б</t>
  </si>
  <si>
    <t>32141</t>
  </si>
  <si>
    <t>32237056</t>
  </si>
  <si>
    <t>32420000-3 Мережеве обладнання</t>
  </si>
  <si>
    <t>32540000-0 Комутаційні щити</t>
  </si>
  <si>
    <t>32580000-2 Інформаційне обладнання</t>
  </si>
  <si>
    <t>3263011520</t>
  </si>
  <si>
    <t>32727466,ТОВ Данко,Україна;24157485,ТОВАРИСТВО З ОБМЕЖЕНОЮ ВІДПОВІДАЛЬНІСТЮ "ХОЗХІМСЕРВІС",Україна;41718792,ТОВ "БК "ВЕРТИКАЛЬ-ПЛЮС" ,Україна</t>
  </si>
  <si>
    <t>32727466,ТОВ Данко,Україна;41718792,ТОВ "БК "ВЕРТИКАЛЬ-ПЛЮС" ,Україна;24157485,ТОВАРИСТВО З ОБМЕЖЕНОЮ ВІДПОВІДАЛЬНІСТЮ "ХОЗХІМСЕРВІС",Україна</t>
  </si>
  <si>
    <t>32835987</t>
  </si>
  <si>
    <t>32835987,ДОЧІРНЄ ІНОЗЕМНЕ ПІДПРИЄМСТВО "ДНІПРОДОР",Україна;24157485,ТОВАРИСТВО З ОБМЕЖЕНОЮ ВІДПОВІДАЛЬНІСТЮ "ХОЗХІМСЕРВІС",Україна</t>
  </si>
  <si>
    <t>33</t>
  </si>
  <si>
    <t>33-21/пкд</t>
  </si>
  <si>
    <t>33/21-Б</t>
  </si>
  <si>
    <t>33395456</t>
  </si>
  <si>
    <t>33542497</t>
  </si>
  <si>
    <t>33630000-5 Лікарські засоби для лікування дерматологічних захворювань та захворювань опорно-рухового апарату</t>
  </si>
  <si>
    <t>33710000-0 Парфуми, засоби гігієни та презервативи</t>
  </si>
  <si>
    <t>33760000-5 Туалетний папір, носові хустинки, рушники для рук і серветки</t>
  </si>
  <si>
    <t>34</t>
  </si>
  <si>
    <t>34-21/пкд</t>
  </si>
  <si>
    <t>34/21-Р</t>
  </si>
  <si>
    <t>342/е/21</t>
  </si>
  <si>
    <t>34330000-9 Запасні частини до вантажних транспортних засобів, фургонів та легкових автомобілів</t>
  </si>
  <si>
    <t>34891802</t>
  </si>
  <si>
    <t>34910000-9 Гужові чи ручні вози, інші транспортні засоби з немеханічним приводом, багажні вози та різні запасні частини</t>
  </si>
  <si>
    <t>34938101</t>
  </si>
  <si>
    <t>35</t>
  </si>
  <si>
    <t>35-21/пкд</t>
  </si>
  <si>
    <t xml:space="preserve">35/21-Д </t>
  </si>
  <si>
    <t>35244815</t>
  </si>
  <si>
    <t>35259025</t>
  </si>
  <si>
    <t>35648513</t>
  </si>
  <si>
    <t>3567004364</t>
  </si>
  <si>
    <t>36</t>
  </si>
  <si>
    <t>36/21-Д</t>
  </si>
  <si>
    <t>36989294</t>
  </si>
  <si>
    <t>37</t>
  </si>
  <si>
    <t>37/21-Д</t>
  </si>
  <si>
    <t>37181312</t>
  </si>
  <si>
    <t>38</t>
  </si>
  <si>
    <t>38/21-Д</t>
  </si>
  <si>
    <t>38021032</t>
  </si>
  <si>
    <t>380504095566, 380504095566</t>
  </si>
  <si>
    <t>380504764249, 380504764249</t>
  </si>
  <si>
    <t>380636130714</t>
  </si>
  <si>
    <t>380674062025</t>
  </si>
  <si>
    <t>380989075746</t>
  </si>
  <si>
    <t>38194448</t>
  </si>
  <si>
    <t>38194448,ТОВ "Татнєфть - АЗС - Україна",Україна;1966016154,ФОП Демченко О.М.,Україна;2590216515,ФОП "КАРАКАПТАН ДМИТРО ВАЛЕРІЙОВИЧ",Україна;41449359,ТОВАРИСТВО З ОБМЕЖЕНОЮ ВІДПОВІДАЛЬНІСТЮ "ЛІВАЙН ТОРГ",Україна</t>
  </si>
  <si>
    <t>38205909</t>
  </si>
  <si>
    <t>38340000-0 Прилади для вимірювання величин</t>
  </si>
  <si>
    <t>38384370</t>
  </si>
  <si>
    <t>38384370,ТОВАРИСТВО З ОБМЕЖЕНОЮ ВІДПОВІДАЛЬНІСТЮ "НВП "КОМУНТЕХ",Україна</t>
  </si>
  <si>
    <t>38412858</t>
  </si>
  <si>
    <t>38420000-5 Прилади для вимірювання витрати, рівня та тиску рідин і газів</t>
  </si>
  <si>
    <t>39/21-Д</t>
  </si>
  <si>
    <t>39007134</t>
  </si>
  <si>
    <t>39045562</t>
  </si>
  <si>
    <t>39045562,КП ""ЖИЛСЕРВІС" ПЕРВОМАЙСЬКОЇ МІСЬКОЇ РАДИ ХАРКІВСЬКОЇ ОБЛАСТІ",Україна</t>
  </si>
  <si>
    <t>39130000-2 Офісні меблі</t>
  </si>
  <si>
    <t>39220000-0 Кухонне приладдя, товари для дому та господарства і приладдя для закладів громадського харчування</t>
  </si>
  <si>
    <t>39290000-1 Фурнітура різна</t>
  </si>
  <si>
    <t>39315753</t>
  </si>
  <si>
    <t>39520000-3 Готові текстильні вироби</t>
  </si>
  <si>
    <t>39590621</t>
  </si>
  <si>
    <t>39590621,ТОВАРИСТВО З ОБМЕЖЕНОЮ ВІДПОВІДАЛЬНІСТЮ "ХАРКІВГАЗ ЗБУТ",Україна</t>
  </si>
  <si>
    <t>39741356</t>
  </si>
  <si>
    <t>39787008</t>
  </si>
  <si>
    <t>39810000-3 Ароматизатори та воски</t>
  </si>
  <si>
    <t>39830000-9 Продукція для чищення</t>
  </si>
  <si>
    <t>39894111</t>
  </si>
  <si>
    <t>39894111,ТОВАРИСТВО З ОБМЕЖЕНОЮ ВІДПОВІДАЛЬНІСТЮ "УКРБУД-ПРОЕКТ-РЕКОНСТРУКЦІЯ",Україна;41718792,ТОВ "БК "ВЕРТИКАЛЬ-ПЛЮС" ,Україна</t>
  </si>
  <si>
    <t>4</t>
  </si>
  <si>
    <t>4 (0)</t>
  </si>
  <si>
    <t>40/21-Р</t>
  </si>
  <si>
    <t>40155429</t>
  </si>
  <si>
    <t>40641504</t>
  </si>
  <si>
    <t>40668966</t>
  </si>
  <si>
    <t>40668966,ТОВ "ВАРАН ГРУП",Україна;3335309957,ФОП ДОРОГОКУПЛЯ ДЕНИС ГЕННАДІЙОВИЧ,Україна;39045562,КП ""ЖИЛСЕРВІС" ПЕРВОМАЙСЬКОЇ МІСЬКОЇ РАДИ ХАРКІВСЬКОЇ ОБЛАСТІ",Україна</t>
  </si>
  <si>
    <t>41/21-Д</t>
  </si>
  <si>
    <t>4140</t>
  </si>
  <si>
    <t>41517711</t>
  </si>
  <si>
    <t>41718792</t>
  </si>
  <si>
    <t>41718792,ТОВ "БК "ВЕРТИКАЛЬ-ПЛЮС" ,Україна</t>
  </si>
  <si>
    <t>41794915</t>
  </si>
  <si>
    <t>42/21-Б</t>
  </si>
  <si>
    <t>42206328</t>
  </si>
  <si>
    <t>42206328,ПрАТ ХАРКІВЕНЕРГОЗБУТ,Україна</t>
  </si>
  <si>
    <t>42660000-0 Інструменти для паяння м’яким і твердим припоєм та для зварювання, машини та устаткування для поверхневої термообробки і гарячого напилювання</t>
  </si>
  <si>
    <t>42786507,ТОВ "КОМПАНІЯ "РЕГІОН-БУД",Україна;24157485,ТОВАРИСТВО З ОБМЕЖЕНОЮ ВІДПОВІДАЛЬНІСТЮ "ХОЗХІМСЕРВІС",Україна;39364348,ТОВ "Енерготепло",Україна;32727466,ТОВ Данко,Україна;34898640,ТОВАРИСТВО З ОБМЕЖЕНОЮ ВІДПОВІДАЛЬНІСТЮ "ЄВРОБУД ПЛЮС",Україна;32835987,ДОЧІРНЄ ІНОЗЕМНЕ ПІДПРИЄМСТВО "ДНІПРОДОР",Україна;40779095,ТОВ БК "ІНЖЕНЕР-21",Україна;41718792,ТОВ "БК "ВЕРТИКАЛЬ-ПЛЮС" ,Україна</t>
  </si>
  <si>
    <t>42786507,ТОВ "КОМПАНІЯ "РЕГІОН-БУД",Україна;24157485,ТОВАРИСТВО З ОБМЕЖЕНОЮ ВІДПОВІДАЛЬНІСТЮ "ХОЗХІМСЕРВІС",Україна;39364348,ТОВ "Енерготепло",Україна;34898640,ТОВАРИСТВО З ОБМЕЖЕНОЮ ВІДПОВІДАЛЬНІСТЮ "ЄВРОБУД ПЛЮС",Україна;32727466,ТОВ Данко,Україна;32835987,ДОЧІРНЄ ІНОЗЕМНЕ ПІДПРИЄМСТВО "ДНІПРОДОР",Україна;41718792,ТОВ "БК "ВЕРТИКАЛЬ-ПЛЮС" ,Україна;40779095,ТОВ БК "ІНЖЕНЕР-21",Україна</t>
  </si>
  <si>
    <t>42786507,ТОВ "КОМПАНІЯ "РЕГІОН-БУД",Україна;32835987,ДОЧІРНЄ ІНОЗЕМНЕ ПІДПРИЄМСТВО "ДНІПРОДОР",Україна;39364348,ТОВ "Енерготепло",Україна;24157485,ТОВАРИСТВО З ОБМЕЖЕНОЮ ВІДПОВІДАЛЬНІСТЮ "ХОЗХІМСЕРВІС",Україна;32727466,ТОВ Данко,Україна;40779095,ТОВ БК "ІНЖЕНЕР-21",Україна;34898640,ТОВАРИСТВО З ОБМЕЖЕНОЮ ВІДПОВІДАЛЬНІСТЮ "ЄВРОБУД ПЛЮС",Україна;41718792,ТОВ "БК "ВЕРТИКАЛЬ-ПЛЮС" ,Україна</t>
  </si>
  <si>
    <t>43/21-Д</t>
  </si>
  <si>
    <t>433850221</t>
  </si>
  <si>
    <t>43431212</t>
  </si>
  <si>
    <t>43649092</t>
  </si>
  <si>
    <t>43663379</t>
  </si>
  <si>
    <t>43946762</t>
  </si>
  <si>
    <t>44/21-Б</t>
  </si>
  <si>
    <t>44110000-4 Конструкційні матеріали</t>
  </si>
  <si>
    <t>44111000-1 Будівельні матеріали</t>
  </si>
  <si>
    <t>44160000-9 Магістралі, трубопроводи, труби, обсадні труби, тюбінги та супутні вироби</t>
  </si>
  <si>
    <t>44170000-2 Плити, листи, стрічки та фольга, пов’язані з конструкційними матеріалами</t>
  </si>
  <si>
    <t>44190000-8 Конструкційні матеріали різні</t>
  </si>
  <si>
    <t>44330000-2 Будівельні прути, стрижні, дроти та профілі</t>
  </si>
  <si>
    <t>44410000-7 Вироби для ванної кімнати та кухні</t>
  </si>
  <si>
    <t>44420000-0 Будівельні товари</t>
  </si>
  <si>
    <t>44510000-8 Знаряддя</t>
  </si>
  <si>
    <t>44520000-1 Замки, ключі та петлі</t>
  </si>
  <si>
    <t>44530000-4 Кріпильні деталі</t>
  </si>
  <si>
    <t>44810000-1 Фарби</t>
  </si>
  <si>
    <t>44830000-7 Мастики, шпаклівки, замазки та розчинники</t>
  </si>
  <si>
    <t>45/21-Б</t>
  </si>
  <si>
    <t>45220000-5 Інженерні та будівельні роботи</t>
  </si>
  <si>
    <t>45230000-8 Будівництво трубопроводів, ліній зв’язку та електропередач, шосе, доріг, аеродромів і залізничних доріг; вирівнювання поверхонь</t>
  </si>
  <si>
    <t>46/21-Б</t>
  </si>
  <si>
    <t>47/21-Б</t>
  </si>
  <si>
    <t>48/21-Д</t>
  </si>
  <si>
    <t>480900</t>
  </si>
  <si>
    <t>480900/1</t>
  </si>
  <si>
    <t>480900/2</t>
  </si>
  <si>
    <t>48510000-6 Пакети комунікаційного програмного забезпечення</t>
  </si>
  <si>
    <t>49/21-Д</t>
  </si>
  <si>
    <t>5 (0)</t>
  </si>
  <si>
    <t>50/21-Д</t>
  </si>
  <si>
    <t>5000.0 UAH</t>
  </si>
  <si>
    <t>50110000-9 Послуги з ремонту і технічного обслуговування мототранспортних засобів і супутнього обладнання</t>
  </si>
  <si>
    <t>50230000-6 Послуги з ремонту, технічного обслуговування дорожньої інфраструктури і пов’язаного обладнання та супутні послуги</t>
  </si>
  <si>
    <t>50310000-1 Технічне обслуговування і ремонт офісної техніки</t>
  </si>
  <si>
    <t>50320000-4 Послуги з ремонту і технічного обслуговування персональних комп’ютерів</t>
  </si>
  <si>
    <t>50400000-9 Послуги з ремонту і технічного обслуговування медичного і високоточного обладнання</t>
  </si>
  <si>
    <t>50410000-2 Послуги з ремонту і технічного обслуговування вимірювальних, випробувальних і контрольних приладів</t>
  </si>
  <si>
    <t xml:space="preserve">51/21-Д </t>
  </si>
  <si>
    <t>52</t>
  </si>
  <si>
    <t>52/21-Д</t>
  </si>
  <si>
    <t>53/21-Д</t>
  </si>
  <si>
    <t>54/21-Б</t>
  </si>
  <si>
    <t>55/21-Б</t>
  </si>
  <si>
    <t>55240000-4 Послуги центрів і будинків відпочинку</t>
  </si>
  <si>
    <t>554/С</t>
  </si>
  <si>
    <t>56/21-Б</t>
  </si>
  <si>
    <t>57/21-Б</t>
  </si>
  <si>
    <t>58/21-Б</t>
  </si>
  <si>
    <t>59/21-Д</t>
  </si>
  <si>
    <t>6</t>
  </si>
  <si>
    <t>60/-Д</t>
  </si>
  <si>
    <t>6088999</t>
  </si>
  <si>
    <t>60ВВ617-2006-21</t>
  </si>
  <si>
    <t>60ВВ617-2275-21</t>
  </si>
  <si>
    <t>61/21-Д</t>
  </si>
  <si>
    <t>614</t>
  </si>
  <si>
    <t>62/21-Д</t>
  </si>
  <si>
    <t>63/21-Д</t>
  </si>
  <si>
    <t>63710000-9 Послуги з обслуговування наземних видів транспорту</t>
  </si>
  <si>
    <t>64/21-Д</t>
  </si>
  <si>
    <t>64110000-0 Поштові послуги</t>
  </si>
  <si>
    <t>64210000-1 Послуги телефонного зв’язку та передачі даних</t>
  </si>
  <si>
    <t>65/21-Д</t>
  </si>
  <si>
    <t>65110000-7 Розподіл води</t>
  </si>
  <si>
    <t>65310000-9 Розподіл електричної енергії</t>
  </si>
  <si>
    <t>65320000-2 Експлуатація електричних установок</t>
  </si>
  <si>
    <t>66/21-Д</t>
  </si>
  <si>
    <t>66510000-8 Страхові послуги</t>
  </si>
  <si>
    <t>67/21-Д</t>
  </si>
  <si>
    <t>68/21-Д</t>
  </si>
  <si>
    <t>69/21-Б</t>
  </si>
  <si>
    <t>7</t>
  </si>
  <si>
    <t>70/21-Б</t>
  </si>
  <si>
    <t>71/21-Б</t>
  </si>
  <si>
    <t>71240000-2 Архітектурні, інженерні та планувальні послуги</t>
  </si>
  <si>
    <t>71250000-5 Архітектурні, інженерні та геодезичні послуги</t>
  </si>
  <si>
    <t>71310000-4 Консультаційні послуги у галузях інженерії та будівництва</t>
  </si>
  <si>
    <t>71320000-7 Послуги з інженерного проектування</t>
  </si>
  <si>
    <t>71520000-9 Послуги з нагляду за виконанням будівельних робіт</t>
  </si>
  <si>
    <t>72/21-Б</t>
  </si>
  <si>
    <t>72220000-3 Консультаційні послуги з питань систем та з технічних питань</t>
  </si>
  <si>
    <t>72250000-2 Послуги, пов’язані із системами та підтримкою</t>
  </si>
  <si>
    <t>72260000-5 Послуги, пов’язані з програмним забезпеченням</t>
  </si>
  <si>
    <t>72310000-1 Послуги з обробки даних</t>
  </si>
  <si>
    <t>72410000-7 Послуги провайдерів</t>
  </si>
  <si>
    <t>73/21-Б</t>
  </si>
  <si>
    <t>74/21-Б</t>
  </si>
  <si>
    <t>74224</t>
  </si>
  <si>
    <t>74224/1</t>
  </si>
  <si>
    <t>74224/2</t>
  </si>
  <si>
    <t>74224/3</t>
  </si>
  <si>
    <t>74224/4</t>
  </si>
  <si>
    <t>74224/5</t>
  </si>
  <si>
    <t>74224/6</t>
  </si>
  <si>
    <t>75/21-Б</t>
  </si>
  <si>
    <t>76/21-Б</t>
  </si>
  <si>
    <t>77310000-6 Послуги з озеленення територій та утримання зелених насаджень</t>
  </si>
  <si>
    <t>79820000-8 Послуги, пов’язані з друком</t>
  </si>
  <si>
    <t>79980000-7 Послуги з передплати друкованих видань</t>
  </si>
  <si>
    <t>80510000-2 Послуги з професійної підготовки спеціалістів</t>
  </si>
  <si>
    <t>80570000-0 Послуги з професійної підготовки у сфері підвищення кваліфікації</t>
  </si>
  <si>
    <t>86/21-Р</t>
  </si>
  <si>
    <t>9</t>
  </si>
  <si>
    <t>90430000-0 Послуги з відведення стічних вод</t>
  </si>
  <si>
    <t>90510000-5 Утилізація/видалення сміття та поводження зі сміттям</t>
  </si>
  <si>
    <t>90610000-6 Послуги з прибирання та підмітання вулиць</t>
  </si>
  <si>
    <t>90620000-9 Послуги з прибирання снігу</t>
  </si>
  <si>
    <t>90630000-2 Послуги з прибирання льоду</t>
  </si>
  <si>
    <t>92/8ск</t>
  </si>
  <si>
    <t>92520000-2 Послуги музеїв та послуги зі збереження історичних пам’яток і будівель</t>
  </si>
  <si>
    <t>95</t>
  </si>
  <si>
    <t>96</t>
  </si>
  <si>
    <t>97</t>
  </si>
  <si>
    <t>98</t>
  </si>
  <si>
    <t>98130000-3 Послуги різних членських організацій</t>
  </si>
  <si>
    <t>98370000-7 Поховальні та супутні послуги</t>
  </si>
  <si>
    <t>987/е/21</t>
  </si>
  <si>
    <t>99</t>
  </si>
  <si>
    <t>9916772</t>
  </si>
  <si>
    <t>KOMMUNTEH@UKR.NET</t>
  </si>
  <si>
    <t>SSD- накопичувачі внутрішні Kingston SSDNow  A400  120GB 2.5", 
SSD- накопичувач внутрішній Kingston SSDNow  A400  240GB 2.5"</t>
  </si>
  <si>
    <t>UAH</t>
  </si>
  <si>
    <t>Viktoriya.oliinyk@khgaszbut.104.ua</t>
  </si>
  <si>
    <t>alexs31@ukr.net</t>
  </si>
  <si>
    <t>aov0609@ukr.net</t>
  </si>
  <si>
    <t>chizhavto1975@gmail.com</t>
  </si>
  <si>
    <t>dniprodor@ukr.net</t>
  </si>
  <si>
    <t>lubkovskaya@nafta.kharkov.ua</t>
  </si>
  <si>
    <t>report-feedback@zakupivli.pro</t>
  </si>
  <si>
    <t>upr.tender@gmail.com</t>
  </si>
  <si>
    <t>varan.direction@gmail.com</t>
  </si>
  <si>
    <t>vertikalplus2018@gmail.com</t>
  </si>
  <si>
    <t>zbutenergo@ukr.net</t>
  </si>
  <si>
    <t>ЄДРПОУ організатора</t>
  </si>
  <si>
    <t>ЄДРПОУ переможця</t>
  </si>
  <si>
    <t>ЄРЕСЬКО ІННА ВАЛЕРІЇВНА</t>
  </si>
  <si>
    <t>Єврорубіроїд, бітум</t>
  </si>
  <si>
    <t>Ідентифікатор закупівлі</t>
  </si>
  <si>
    <t>Ідентифікатор лота</t>
  </si>
  <si>
    <t>Інформаційно – консультативні послуги по роботі з комп’ютерною програмою «M.E.Doc»</t>
  </si>
  <si>
    <t>Інформаційно-консультативні послуги з навчання роботі з Системами</t>
  </si>
  <si>
    <t>Інформаційно-консультативні послуги з навчання.</t>
  </si>
  <si>
    <t>АКЦІОНЕРНЕ ТОВАРИСТВО "УКРТЕЛЕКОМ"</t>
  </si>
  <si>
    <t>АКЦІОНЕРНЕ ТОВАРИСТВО "ХАРКІВОБЛЕНЕРГО"</t>
  </si>
  <si>
    <t>АМ000000046</t>
  </si>
  <si>
    <t>АМ000000122</t>
  </si>
  <si>
    <t>АМ000000164</t>
  </si>
  <si>
    <t>АМ000000201</t>
  </si>
  <si>
    <t>АМ000000207</t>
  </si>
  <si>
    <t>АМ000000218</t>
  </si>
  <si>
    <t>АМ000000263</t>
  </si>
  <si>
    <t>АМ000000294</t>
  </si>
  <si>
    <t>АМ000000325</t>
  </si>
  <si>
    <t>АНТОНОВ ОЛЕКСАНДР ВОЛОДИМИРОВИЧ</t>
  </si>
  <si>
    <t>АРТАМОНОВ СЕРГІЙ ІВАНОВИЧ</t>
  </si>
  <si>
    <t>Авторський нагляд по об'єкту "Реконструкція перехрестя вул.Харківська-вул.Соборна в м.Первомайський".Коригування</t>
  </si>
  <si>
    <t>Акумулятор RED HORSE 60CT -60A 580 Ah</t>
  </si>
  <si>
    <t>Арматура</t>
  </si>
  <si>
    <t>БЄЛЄВЦЕВ ЮРІЙ ВІКТОРОВИЧ</t>
  </si>
  <si>
    <t>БІЛОЗЕРСЬКИЙ ВОЛОДИМИР ІВАНОВИЧ</t>
  </si>
  <si>
    <t>БЕРЕЖНИЙ ОЛЕКСАНДР МИКОЛАЙОВИЧ</t>
  </si>
  <si>
    <t>БС525/021</t>
  </si>
  <si>
    <t>БУДНИКОВ МИХАЙЛО ІВАНОВИЧ</t>
  </si>
  <si>
    <t xml:space="preserve">Багатофункціональні пристрої </t>
  </si>
  <si>
    <t>Бензин А-95 євро (талони)</t>
  </si>
  <si>
    <t>Бензин А-95-євро 5-Е5</t>
  </si>
  <si>
    <t>Блок живлення</t>
  </si>
  <si>
    <t>Блоки живлення, роз'єм Atis power під затискач</t>
  </si>
  <si>
    <t>Білизна, Сантрі-гель, Доместос, Пропер, Засіб для чищення, Засіб для скла</t>
  </si>
  <si>
    <t>Білизна, миючий засіб Пропер, засіб для скла</t>
  </si>
  <si>
    <t xml:space="preserve">Білизна, сантрі гель </t>
  </si>
  <si>
    <t>Білизна, сантрі –гель, рідина для миття  підлоги, засіб для скла</t>
  </si>
  <si>
    <t>ВІДДІЛ ОСВІТИ ЗМІЇВСЬКОЇ МІСЬКОЇ РАДИ ЧУГУЇВСЬКОГО РАЙОНУ ХАРКІВСЬКОЇ ОБЛАСТІ</t>
  </si>
  <si>
    <t>ВСЕУКРАЇНСЬКА АСОЦІАЦІЯ ОРГАНІВ МІСЦЕВОГО САМОВРЯДУВАННЯ "АСОЦІАЦІЯ МІСТ УКРАЇНИ"</t>
  </si>
  <si>
    <t>Валюта</t>
  </si>
  <si>
    <t>Вивіз твердих побутових відходів</t>
  </si>
  <si>
    <t>Виконавчий комітет Первомайської міської ради Харківської області</t>
  </si>
  <si>
    <t>Виконання експертизи кошторисної частини проекту будівництва "Капітальний ремонт вул. Космонавта Комарова в м. Первомайський"</t>
  </si>
  <si>
    <t>Виконання експертизи кошторисної частини проекту будівництва "Капітальний ремонт вул. Кіндратьєва в м. Первомайський"</t>
  </si>
  <si>
    <t>Виконання експертизи кошторисної частини проекту будівництва "Капітальний ремонт просп. 40 років Перемоги від вул.Харківська до вул. Космонавта Комарова в м. Первомайський"</t>
  </si>
  <si>
    <t>Виконання експертизи кошторисної частини проекту будівництва "Капітальний ремонт просп. Культури в м. Первомайський"</t>
  </si>
  <si>
    <t>Виконання експертизи кошторисної частини проекту будівництва: "Капітальний ремонт просп. 40 років Перемоги від вул. Космонавта Комарова до просп. Культури в м. Первомайський"</t>
  </si>
  <si>
    <t>Виконання експертизи проектно-кошторисної документації "Реконструкція перехрестя вул. Харківська - вул. Соборна в м. Первомайський"</t>
  </si>
  <si>
    <t>Виконання проектно-кошторисної документації на "Капітальний ремонт вул. Космонавта Комарова в м. Первомайський"</t>
  </si>
  <si>
    <t>Виконання проектно-кошторисної документації на "Капітальний ремонт вул. Кіндратьєва в м. Первомайський"</t>
  </si>
  <si>
    <t>Виконання проектно-кошторисної документації на "Капітальний ремонт просп. 40 років Перемоги від вул. Космонавта Комарова до просп. Культури в м. Первомайський"</t>
  </si>
  <si>
    <t>Виконання проектно-кошторисної документації на "Капітальний ремонт просп. 40 років Перемоги від вул. Харківська до вул. Космонавта Комарова в м. Первомайський"</t>
  </si>
  <si>
    <t>Виконання проектно-кошторисної документації на "Капітальний ремонт просп. Культури в м. Первомайський"</t>
  </si>
  <si>
    <t>Виконання проектно-кошторисної документації на "Реконструкцію перехрестя вул. Харківська - вул. Соборна в м. Первомайський (коригування)"</t>
  </si>
  <si>
    <t>Виконання проектно-кошторисної документації на "Реконструкцію перехрестя вул. Харківська - вул. Соборна в м. Первомайський"</t>
  </si>
  <si>
    <t>Виконання проектно-кошторисної документації на "Реконструкцію перехрестя просп. 40 років Перемоги - вул. Космонавта Комарова в м. Первомайський"</t>
  </si>
  <si>
    <t>Виконання робіт з незалежної оцінки громадський будинок з господарськими (допоміжними) будівлчми та спорудвми , загальною площею 1242,8 кв.м.</t>
  </si>
  <si>
    <t xml:space="preserve">Виконання робіт з незалежної оцінки нежитлової будівлі, стоматологічної поліклініки,                                                                                   
інв.№10310016, загвльною площею 926,60 кв.м. </t>
  </si>
  <si>
    <t>Всього вимог (без рішення)</t>
  </si>
  <si>
    <t>Всього запитань (без відповіді)</t>
  </si>
  <si>
    <t>Всього скарг (без рішення)</t>
  </si>
  <si>
    <t>Всі учасники закупки</t>
  </si>
  <si>
    <t>Відкриті торги</t>
  </si>
  <si>
    <t>Відсутнє</t>
  </si>
  <si>
    <t>Вітальні листівки</t>
  </si>
  <si>
    <t>Газета "Радник старости"</t>
  </si>
  <si>
    <t>Граблі (віяло)</t>
  </si>
  <si>
    <t>Грамоти, подяки</t>
  </si>
  <si>
    <t>Гранітний відсів, цемент</t>
  </si>
  <si>
    <t>Грунтовка, шпаклівка, фарба</t>
  </si>
  <si>
    <t>Губки</t>
  </si>
  <si>
    <t>ДАВИДЕНКО ІГОР ВОЛОДИМИРОВИЧ</t>
  </si>
  <si>
    <t>ДАВИДЕНКО АНАСТАСІЯ МИХАЙЛІВНА</t>
  </si>
  <si>
    <t>ДЕРЖАВНЕ ПІДПРИЄМСТВО "НАЦІОНАЛЬНІ ІНФОРМАЦІЙНІ СИСТЕМИ"</t>
  </si>
  <si>
    <t>ДНІПРОВСЬКА ФІЛІЯ ДЕРЖАВНОГО ПІДПРИЄМСТВА "ДЕРЖАВНИЙ НАУКОВО-ДОСЛІДНИЙ ТА ПРОЕКТНО-ВИШУКУВАЛЬНИЙ ІНСТИТУТ "НДІПРОЕКТРЕКОНСТРУКЦІЯ"</t>
  </si>
  <si>
    <t>ДОЧІРНЄ ІНОЗЕМНЕ ПІДПРИЄМСТВО "ДНІПРОДОР"</t>
  </si>
  <si>
    <t>ДОЧІРНЄ ПІДПРИЄМСТВО "ХАРКІВСПЕЦФОРМАТ" КОЛЕКТИВНОГО ПІДПРИЄМСТВА "ХАРКІВСПЕЦСЕРВІС"</t>
  </si>
  <si>
    <t>Дата аукціону</t>
  </si>
  <si>
    <t>Дата закінчення процедури</t>
  </si>
  <si>
    <t>Дата публікації закупівлі</t>
  </si>
  <si>
    <t>Дата публікації повідомлення про намір укласти договір</t>
  </si>
  <si>
    <t>Дата підписання договору:</t>
  </si>
  <si>
    <t>Дата уточнення до:</t>
  </si>
  <si>
    <t>Дата уточнення з:</t>
  </si>
  <si>
    <t>Дезінфіктант</t>
  </si>
  <si>
    <t>Договір діє до:</t>
  </si>
  <si>
    <t>Договір діє з:</t>
  </si>
  <si>
    <t>Додаткові аналогічні роботи з "Реконструкції перехрестя вул.Харківська-вул.Соборна в м. Первомайський" до договору №34/21-Р від 23 липня 2021 року (ДК 021:2015:45230000-8 Будівництво трубопроводів, ліній зв'язку  та електропередач, шосе,доріг, аеродроиів і залізничих доріг; вирівнювання поверхонь)</t>
  </si>
  <si>
    <t>Дріт ШВВТ</t>
  </si>
  <si>
    <t>Дюбель-цвях</t>
  </si>
  <si>
    <t>Електрична енергія</t>
  </si>
  <si>
    <t>Електронна версія газети «Голос Лозівщини»</t>
  </si>
  <si>
    <t>Електронна пошта переможця тендеру</t>
  </si>
  <si>
    <t>Елементи електричних схем</t>
  </si>
  <si>
    <t>З ПДВ</t>
  </si>
  <si>
    <t>Закупівля без використання електронної системи</t>
  </si>
  <si>
    <t>Замки, ключі та петлі</t>
  </si>
  <si>
    <t>Замок врізний, тонкогубці вигнуті нікель</t>
  </si>
  <si>
    <t>Замок дверний</t>
  </si>
  <si>
    <t>Замок навісний</t>
  </si>
  <si>
    <t>Запасні частини для ВАЗ 2107</t>
  </si>
  <si>
    <t xml:space="preserve">Заправка КМА Sharp AR-5618 із заміною фотобарабану </t>
  </si>
  <si>
    <t>Засіб криптографічного захисту інформації "Ключ електронний "Алмаз-1К"</t>
  </si>
  <si>
    <t>Захисні ролети, колір білий, керуванння мотузка (1120*1670=1,8704 м2)</t>
  </si>
  <si>
    <t>Зварювальний апарат</t>
  </si>
  <si>
    <t>Звіт створено 26 червня о 16:45 з використанням http://zakupivli.pro</t>
  </si>
  <si>
    <t>Здійснення технічного нагляду за проведенням робіт по об'єкту "Капітальний ремонт вул. Космонавта Комарова м. Первомайський"</t>
  </si>
  <si>
    <t>Здійснення технічного нагляду за проведенням робіт по об'єкту "Капітальний ремонт вул. Кіндратьєва м. Первомайський"</t>
  </si>
  <si>
    <t>Здійснення технічного нагляду за проведенням робіт по об'єкту "Капітальний ремонт просп. 40 років Перемоги від вул. Космонавта Комарова до просп. Культури м. Первомайський"</t>
  </si>
  <si>
    <t>Здійснення технічного нагляду за проведенням робіт по об'єкту "Капітальний ремонт просп. 40 років Перемоги від вул. Харківська до вул. Космонавта Комарова в м. Первомайський"</t>
  </si>
  <si>
    <t>Здійснення технічного нагляду за проведенням робіт по об'єкту "Капітальний ремонт просп. Культури м. Первомайський"</t>
  </si>
  <si>
    <t>Здійснення технічного нагляду за проведенням робіт по об'єкту "Реконструкція перехрестя вул. Харківська - вул. Соборна в м. Первомайський"</t>
  </si>
  <si>
    <t>Змішувач</t>
  </si>
  <si>
    <t>Знаряддя</t>
  </si>
  <si>
    <t xml:space="preserve">Йорж туалетний, совок+щітка «Хозленд» </t>
  </si>
  <si>
    <t>КЕП</t>
  </si>
  <si>
    <t>КОМАРОВА НАТАЛЯ ФЕДОРІВНА</t>
  </si>
  <si>
    <t>КОМУНАЛЬНЕ ПІДПРИЄМСТВО "АРХІТЕКТУРНЕ БЮРО ПЕРВОМАЙСЬКОГО РАЙОНУ" ПЕРВОМАЙСЬКОЇ РАЙОННОЇ РАДИ ХАРКІВСЬКОЇ ОБЛАСТІ</t>
  </si>
  <si>
    <t>КОМУНАЛЬНЕ ПІДПРИЄМСТВО "Архітектурне бюро Первомайської міської ради Харківської області"</t>
  </si>
  <si>
    <t>КОМУНАЛЬНЕ ПІДПРИЄМСТВО "ЖИЛСЕРВІС" ПЕРВОМАЙСЬКОЇ МІСЬКОЇ РАДИ ХАРКІВСЬКОЇ ОБЛАСТІ</t>
  </si>
  <si>
    <t>КОМУНАЛЬНЕ ПІДПРИЄМСТВО "Первомайське бюро технічної інвентаризації" Первомайської міської ради Харківської області</t>
  </si>
  <si>
    <t>КП ""ЖИЛСЕРВІС" ПЕРВОМАЙСЬКОЇ МІСЬКОЇ РАДИ ХАРКІВСЬКОЇ ОБЛАСТІ"</t>
  </si>
  <si>
    <t>Кабінетні таблички та фасадні вивіски</t>
  </si>
  <si>
    <t>Канцелярське приладдя</t>
  </si>
  <si>
    <t>Канцелярське приладдя, конверти та папир</t>
  </si>
  <si>
    <t>Капітальний ремонт вул. Космонавта Комарова м. Первомайський</t>
  </si>
  <si>
    <t>Капітальний ремонт вул. Кіндратьєва м. Первомайський</t>
  </si>
  <si>
    <t>Капітальний ремонт дорожнього покриття в'їзду вул. Світанкова до житлового будинку 6 вул. Світанкова в м. Первомайський Харківської області</t>
  </si>
  <si>
    <t>Капітальний ремонт дорожнього покриття вул. Слобожанської в м. Первомайський Харківської області</t>
  </si>
  <si>
    <t>Капітальний ремонт дорожнього покриття вул. Спортивна в м. Первомайський Харківської області</t>
  </si>
  <si>
    <t>Капітальний ремонт дорожнього покриття з елементами благоустрою частини вул. Світанкова (біля будинку 1, 2Б) в м. Первомайський Харківської області</t>
  </si>
  <si>
    <t>Капітальний ремонт просп. 40 років Перемоги від вул. Космонавта Комарова до просп. Культури м. Первомайський</t>
  </si>
  <si>
    <t>Капітальний ремонт просп. 40 років Перемоги від вул. Харківська до вул. Космонавта Комарова в м. Первомайський</t>
  </si>
  <si>
    <t>Капітальний ремонт просп. Культури м. Первомайський</t>
  </si>
  <si>
    <t>Картка реєстрації</t>
  </si>
  <si>
    <t>Касова стрічка</t>
  </si>
  <si>
    <t>Касова стрічка 80*70 біла (D-12 мм)</t>
  </si>
  <si>
    <t>Касова стрічка 80*75NEW біла (D-12мм)</t>
  </si>
  <si>
    <t>Класифікатор</t>
  </si>
  <si>
    <t>Комп’ютер в зборі</t>
  </si>
  <si>
    <t>Комутатор Cisco SB SF110-24 24-Port 10/100 Switch</t>
  </si>
  <si>
    <t>Конверти</t>
  </si>
  <si>
    <t>Консультаційні послуги</t>
  </si>
  <si>
    <t xml:space="preserve">Консультаційні послуги з навчання спеціалістів з питань  здійснення публічних закупівель </t>
  </si>
  <si>
    <t>Контактний телефон переможця тендеру</t>
  </si>
  <si>
    <t>Крок зниження</t>
  </si>
  <si>
    <t>Кількість одиниць</t>
  </si>
  <si>
    <t>Кількість учасників аукціону</t>
  </si>
  <si>
    <t>ЛИМАРЕНКО НАТАЛЯ МИХАЙЛІВНА</t>
  </si>
  <si>
    <t>ЛУЦЕНКО ЛЮДМИЛА МИКОЛАЇВНА</t>
  </si>
  <si>
    <t>Лампи 7Вт</t>
  </si>
  <si>
    <t>Лещата</t>
  </si>
  <si>
    <t>Лопата для снігу</t>
  </si>
  <si>
    <t>Ліска для бензокоси</t>
  </si>
  <si>
    <t>Лічильник для холодної води</t>
  </si>
  <si>
    <t>МІНКА СЕРГІЙ ОЛЕКСІЙОВИЧ</t>
  </si>
  <si>
    <t>МІСЦЕВА АСОЦІАЦІЯ ОРГАНІВ МІСЦЕВОГО САМОВРЯДУВАННЯ "АСОЦІАЦІЯ ВІДКРИТИХ МІСТ"</t>
  </si>
  <si>
    <t>МІСЦЕВА АСОЦІАЦІЯ ОРГАНІВ МІСЦЕВОГО САМОВРЯДУВАННЯ "АСОЦІАЦІЯ УЧАСНИЦЬКОГО РОЗВИТКУ ГРОМАД"</t>
  </si>
  <si>
    <t>МАРТИНЕНКО ОЛЕГ ОЛЕКСАНДРОВИЧ</t>
  </si>
  <si>
    <t>МЕДВЕДЄВ АНДРІЙ ГЕННАДІЙОВИЧ</t>
  </si>
  <si>
    <t>МЕДВЕДЄВА ОКСАНА АНАТОЛІЇВНА</t>
  </si>
  <si>
    <t>Марки</t>
  </si>
  <si>
    <t>Марки поштові</t>
  </si>
  <si>
    <t>Мастило  для ВАЗ 2107</t>
  </si>
  <si>
    <t>Мастило 2Т</t>
  </si>
  <si>
    <t>Мастило 2Т Stihl</t>
  </si>
  <si>
    <t>Мастильні засоби</t>
  </si>
  <si>
    <t>Мережеве обладнання</t>
  </si>
  <si>
    <t>Мережевий фільтр</t>
  </si>
  <si>
    <t>Мило рідке</t>
  </si>
  <si>
    <t>Мило туалетне</t>
  </si>
  <si>
    <t>Мотокоса</t>
  </si>
  <si>
    <t>Мої дії</t>
  </si>
  <si>
    <t>Мультиметр Stark DM-01T</t>
  </si>
  <si>
    <t>Муфта, труба ПВХ, трійник, хомут з гумкою і шурупом, скотч прозорий, стрічка малярна.</t>
  </si>
  <si>
    <t>Муфта, труба ПВХ, трійник, хомут з гумкою і шурупом.</t>
  </si>
  <si>
    <t>На виконання висновку Північно-східного офісу Держаудитслужби України було прийнято рішення тендерного комітету від 03.09.2021 № 87 про відміну торгів "Капітальний ремонт просп. Культури м. Первомайський"</t>
  </si>
  <si>
    <t>На виконання висновку Північно-східного офісу Держаудитслужби України було прийнято рішення тендерного комітету від 03.09.2021 № 88 про відміну торгів "Капітальний ремонт вул. Космонавта Комарова м. Первомайський""</t>
  </si>
  <si>
    <t>На виконання висновку Північно-східного офісу Держаудитслужби України від 31.08.2021</t>
  </si>
  <si>
    <t>Навантаження та вивезення сміття, очищення урн від сміття на об'єктах в с. Грушине, с. Караченців, с. Кашпурівка, с. Маслівка, с. Калинівка, с. Високий</t>
  </si>
  <si>
    <t>Назва потенційного переможця (з найменшою ціною)</t>
  </si>
  <si>
    <t>Нанесення дорожньої розмітки пішохідних переходів в м. Первомайський Харківської області</t>
  </si>
  <si>
    <t>Натискний гарнітур</t>
  </si>
  <si>
    <t>Немає лотів</t>
  </si>
  <si>
    <t>Нецінові критерії</t>
  </si>
  <si>
    <t>Номер договору</t>
  </si>
  <si>
    <t>Ні</t>
  </si>
  <si>
    <t>Одиниця виміру</t>
  </si>
  <si>
    <t>Омиваюча рідина Зима "Ordanic"-20 4л. цитрус</t>
  </si>
  <si>
    <t>Організатор</t>
  </si>
  <si>
    <t>Освіжувач повітря</t>
  </si>
  <si>
    <t>Офісні меблі</t>
  </si>
  <si>
    <t>Очікувана вартість закупівлі</t>
  </si>
  <si>
    <t>Очікувана вартість лота</t>
  </si>
  <si>
    <t>Очікувана вартість, одиниця</t>
  </si>
  <si>
    <t>ПАВЛЕНКО ГЕННАДІЙ ГРИГОРОВИЧ</t>
  </si>
  <si>
    <t>ПАНАСЕНКО ІРИНА МИКОЛАЇВНА</t>
  </si>
  <si>
    <t>ПЕРВОМАЙСЬКЕ КОМУНАЛЬНЕ ПІДПРИЄМСТВО"ТЕПЛОМЕРЕЖІ"</t>
  </si>
  <si>
    <t>ПОПОВ ВІТАЛІЙ ВОЛОДИМИРОВИЧ</t>
  </si>
  <si>
    <t>ПРИВАТНЕ АКЦІОНЕРНЕ ТОВАРИСТВО "КИЇВСТАР"</t>
  </si>
  <si>
    <t>ПРИВАТНЕ АКЦІОНЕРНЕ ТОВАРИСТВО "УКРАЇНСЬКА ПОЖЕЖНО-СТРАХОВА КОМПАНІЯ"</t>
  </si>
  <si>
    <t>ПРИВАТНЕ АКЦІОНЕРНЕ ТОВАРИСТВО "ХАРКІВЕНЕРГОЗБУТ"</t>
  </si>
  <si>
    <t>ПРИВАТНЕ БУДІВЕЛЬНО-МОНТАЖНЕ ПІДПРИЄМСТВО"МІСЬКСІЛЬБУД"</t>
  </si>
  <si>
    <t>ПРИВАТНЕ ПІДПРИЄМСТВО "ІНФОРМАЦІЙНО - АНАЛІТИЧНИЙ ЦЕНТР КОМП'ЮТЕРНИХ ФІНАНСОВИХ ТЕХНОЛОГІЙ "ФІНТЕХ - ЧЕРКАСИ"</t>
  </si>
  <si>
    <t>ПРИВАТНЕ ПІДПРИЄМСТВО "ДІП-ТОП"</t>
  </si>
  <si>
    <t>ПРИВАТНЕ ПІДПРИЄМСТВО "ЛОЗІВСЬКА РЕДАКЦІЯ ГАЗЕТИ "ГОЛОС ЛОЗІВЩИНИ"</t>
  </si>
  <si>
    <t>Пакети для сміття</t>
  </si>
  <si>
    <t xml:space="preserve">Папки пластикові, сегрегатори, журнали реєстраційні, файли А5 </t>
  </si>
  <si>
    <t>Папір</t>
  </si>
  <si>
    <t>Папір А-4</t>
  </si>
  <si>
    <t>Папір А4</t>
  </si>
  <si>
    <t>Папір, скрепки, лоток металевий</t>
  </si>
  <si>
    <t>Пара, гаряча вода та пов’язана продукція (централізоване постачання теплової енергії)</t>
  </si>
  <si>
    <t>Переговорна процедура</t>
  </si>
  <si>
    <t>Переговорна процедура, скорочена</t>
  </si>
  <si>
    <t>Перезарядка картриджа</t>
  </si>
  <si>
    <t>Перезарядка картриджів</t>
  </si>
  <si>
    <t>Переможець спрощеної закупівлі відмовився від укладення договору, другий учасник спрощеної закупівлі не надав усіх документів</t>
  </si>
  <si>
    <t>Перчатки</t>
  </si>
  <si>
    <t>Періодичні видання</t>
  </si>
  <si>
    <t>Печатка  та оснастка</t>
  </si>
  <si>
    <t>Печатка кругла та оснастка для круглої печатки</t>
  </si>
  <si>
    <t>Печатки, штампи та оснастки</t>
  </si>
  <si>
    <t>Плівка</t>
  </si>
  <si>
    <t>Поліетиленові мішки та пакети для сміття</t>
  </si>
  <si>
    <t>Посвідчення, бланки</t>
  </si>
  <si>
    <t>Посилання на редукціон</t>
  </si>
  <si>
    <t>Послуга з поточного ремонту Кіоску реєстрації Клієнтів Системи керування чергою</t>
  </si>
  <si>
    <t>Послуга з підключення та обслуговування телефонного номера в форматі SIP</t>
  </si>
  <si>
    <t>Послуга на право користування програмним забезпеченням «Binotel-2021 v3.0»</t>
  </si>
  <si>
    <t>Послуга із здійснення реєстрації підписувача в Автоматизованій системі кваліфікованого надавача електронних довірчих послуг</t>
  </si>
  <si>
    <t>Послуги доступу до мережі Інтернет</t>
  </si>
  <si>
    <t>Послуги з адміністрування та підтримки програмного забезпечення</t>
  </si>
  <si>
    <t>Послуги з видалення аварійних та фаутних дерев і утримання зелених насаджень</t>
  </si>
  <si>
    <t>Послуги з навантаження та вивезення сміття, очищення урн від сміття</t>
  </si>
  <si>
    <t>Послуги з навантаження та вивезення сміття,очищення урн від сміття</t>
  </si>
  <si>
    <t>Послуги з незалежної оцінки нежитлової будівлі</t>
  </si>
  <si>
    <t>Послуги з очищення від льоду механізованим способом, посипання піщано-сольовою сумішшю</t>
  </si>
  <si>
    <t xml:space="preserve">Послуги з очищення від льоду механізованим способом, посипання піщано-сольовою сумішшю
</t>
  </si>
  <si>
    <t>Послуги з очищення від снігу механізованим способом</t>
  </si>
  <si>
    <t>Послуги з очищення від снігу механізованим способом в с. Грушине, с. Караченців, с. Кашпурівка, с. Маслівка</t>
  </si>
  <si>
    <t>Послуги з передавання даних і повідомлень (телекомунікаційні послуги)</t>
  </si>
  <si>
    <t>Послуги з передплати друкованих видань</t>
  </si>
  <si>
    <t>Послуги з передплати періодичних видань</t>
  </si>
  <si>
    <t>Послуги з прибирання кладовища</t>
  </si>
  <si>
    <t xml:space="preserve">Послуги з прибирання кладовища
</t>
  </si>
  <si>
    <t>Послуги з проведення технічної інвентаризації</t>
  </si>
  <si>
    <t>Послуги з проведення технічної інвентаризації, виготовлення технічного паспорту</t>
  </si>
  <si>
    <t>Послуги з проведення технічної інвентаризації,виготовлення технічного паспорту</t>
  </si>
  <si>
    <t>Послуги з підмітання території, покосу трави газонокосарками</t>
  </si>
  <si>
    <t>Послуги з підмітання території, покосу трави газонокосарками на об'єктах в с. Грушине, с. Караченців, с. Кашпурівка, с. Маслівка, с. Калинівка, с. Високий</t>
  </si>
  <si>
    <t>Послуги з підмітання території, покіс трави газонокосарками</t>
  </si>
  <si>
    <t>Послуги з розміщення веб-сторінок офіційного сайту</t>
  </si>
  <si>
    <t>Послуги з розподілу електричної енергії</t>
  </si>
  <si>
    <t>Послуги з супроводження системи автоматизації бухгалтерського обліку</t>
  </si>
  <si>
    <t>Послуги з супроводу інформаційної системи енергетичного моніторингу (ІСЕ)</t>
  </si>
  <si>
    <t>Послуги з технічного обслуговування вогнегасників</t>
  </si>
  <si>
    <t>Послуги з технічної підтримки системи поіменного електронного голосування «Рада Голос»</t>
  </si>
  <si>
    <t>Послуги з утримання доріг</t>
  </si>
  <si>
    <t>Послуги з утримання зовнішнього освітлення</t>
  </si>
  <si>
    <t xml:space="preserve">Послуги з утримання зовнішнього освітлення </t>
  </si>
  <si>
    <t>Послуги з утримання зовнішнього освітлення в с. Грушине, с. Караченців, с. Високе, с. Калинівка, с. Маслівка, с. Кашпурівка</t>
  </si>
  <si>
    <t>Послуги з утримання зовнішнього освітлення в с. Ржавчик</t>
  </si>
  <si>
    <t>Послуги з централізованого водовідведення</t>
  </si>
  <si>
    <t>Послуги з централізованого водопостачання</t>
  </si>
  <si>
    <t>Послуги по перезарядці картриджів</t>
  </si>
  <si>
    <t>Послуги рухомого (мобільного) зв’язку</t>
  </si>
  <si>
    <t>Послуги щодо консультування стосовно систем і програмного забезпечення ІДС «БУДСТАНДАРТ»</t>
  </si>
  <si>
    <t>Послуги із висвітлення діяльності Первомайської міської ради та виконавчого комітету</t>
  </si>
  <si>
    <t>Послуги із забезпечення перетікань реактивної електричної енергії</t>
  </si>
  <si>
    <t>Послуги із супроводження та обслуговування  інформаційно- програмного комплексу «Місцевий бюджет»</t>
  </si>
  <si>
    <t>Поточний ремонт автодороги на перехресті вулиці Космонавта Комарова та проспекту 40 років Перемоги м. Первомайський Харківської області</t>
  </si>
  <si>
    <t>Поточний ремонт автодороги по вул. Єдності м. Первомайський Харківської області</t>
  </si>
  <si>
    <t>Поточний ремонт автодороги по вул. Бугайченка м. Первомайський Харківської області</t>
  </si>
  <si>
    <t>Поточний ремонт автодороги по вул. Космонавта Комарова м. Первомайський Харківської області</t>
  </si>
  <si>
    <t>Поточний ремонт автодороги по вул. Кіндратьєва м. Первомайський Харківської області</t>
  </si>
  <si>
    <t>Поточний ремонт автодороги по вул. Миру м. Первомайський Харківської області</t>
  </si>
  <si>
    <t>Поточний ремонт автодороги по вул. Світанкова м. Первомайський Харківської області</t>
  </si>
  <si>
    <t>Поточний ремонт автодороги по вул. Соборна м. Первомайський Харківської області</t>
  </si>
  <si>
    <t>Поточний ремонт автодороги по вулиці Корольова в селі Ржавчик Лозівського району Харківської області</t>
  </si>
  <si>
    <t>Поточний ремонт автодороги по вулиці Первомайська в селі Грушине Лозівського району Харківської області</t>
  </si>
  <si>
    <t>Поточний ремонт автодороги по вулиці Первомайська в селі Ржавчик Лозівського району Харківської області</t>
  </si>
  <si>
    <t>Поточний ремонт автодороги по вулиці Харківська м. Первомайський Харківської області</t>
  </si>
  <si>
    <t>Поточний ремонт автодороги по вулиці Центральна в селі Грушине Лозівського району Харківської області</t>
  </si>
  <si>
    <t>Поточний ремонт автодороги по вулиці Центральна в селі Ржавчик Лозівського району Харківської області</t>
  </si>
  <si>
    <t>Поточний ремонт автодороги по вулиці Шкільна в селі Грушине Лозівського району Харківської області</t>
  </si>
  <si>
    <t>Поточний ремонт автодороги по просп. 40 років Перемоги м. Первомайський Харківської області</t>
  </si>
  <si>
    <t>Поточний ремонт автодороги по просп. 40 років Перемоги, м. Первомайський Харківської області</t>
  </si>
  <si>
    <t>Поточний ремонт автодороги по проспекту 40 років Перемоги  м. Первомайський Харківської області</t>
  </si>
  <si>
    <t>Поточний ремонт автодороги по проспекту 40 років Перемоги  м.Первомайський Харківської області</t>
  </si>
  <si>
    <t>Поточний ремонт доріг комунальної власності по вул. Олега Кошового с. Ржавчик Лозівського району Харківської області</t>
  </si>
  <si>
    <t>Поточний ремонт пам'ятників</t>
  </si>
  <si>
    <t>Поточний ремонт пам'ятників сіл Грушине, Калинівка Лозівського району Харківської області</t>
  </si>
  <si>
    <t>Поховання безрідних</t>
  </si>
  <si>
    <t>Поштові послуги</t>
  </si>
  <si>
    <t>ПрАТ ХАРКІВЕНЕРГОЗБУТ</t>
  </si>
  <si>
    <t>Предмет закупівлі</t>
  </si>
  <si>
    <t>Придбання видань (ВИДАННЯ")</t>
  </si>
  <si>
    <t>Придбання періодичних видань ("Видання")</t>
  </si>
  <si>
    <t>Прийом пропозицій до:</t>
  </si>
  <si>
    <t>Прийом пропозицій з</t>
  </si>
  <si>
    <t>Причина скасування закупівлі</t>
  </si>
  <si>
    <t>Проведення експертизи проекту будівництва по об'єкту: "Реконструкція перехрестя просп. 40 років Перемоги - вул. Космонавта Комарова в м. Первомайський"</t>
  </si>
  <si>
    <t>Проведення топографо-геодезичної зйомки в М 1:500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</si>
  <si>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</si>
  <si>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</si>
  <si>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>Профнастил листовий ПС-10 1500*1205*0,35мм РЕ, цемент 400 євро 50 кг.</t>
  </si>
  <si>
    <t>Путівки в КЗ "Зміївський ПДЗОВ "Біле озеро"</t>
  </si>
  <si>
    <t>Підмітання території, покіс трави газонокосарками</t>
  </si>
  <si>
    <t>Пісок митий, цемент</t>
  </si>
  <si>
    <t>Рамка А-4</t>
  </si>
  <si>
    <t>Рамки А4</t>
  </si>
  <si>
    <t>Реконструкція перехрестя вул. Харківська - вул. Соборна в м. Первомайський</t>
  </si>
  <si>
    <t>Реконструкція перехрестя вул. Харківська-вул. Соборна в м. Первомайський</t>
  </si>
  <si>
    <t>Ремонт і технічне обслуговування колісних транспортних засобів та їх частин</t>
  </si>
  <si>
    <t>Реєстрація підписувача в Автоматизованій системі кваліфікованого надавача електронних довірчих послуг</t>
  </si>
  <si>
    <t>Реєстрація підписувача в Автоматизованій системі кваліфікованого надавача електронних довірчіх послуг</t>
  </si>
  <si>
    <t>Робоча станція для оформлення та видачі паспорта громадянина України для виїзду за кордон з безконтактним електронним носієм або паспорта громадянина України у формі ID картки</t>
  </si>
  <si>
    <t xml:space="preserve">Робоча станція для оформлення та видачі паспорта громадянина України для виїзду за кордон з безконтактним електронним носієм або паспорта громадянина України у формі ID картки 
</t>
  </si>
  <si>
    <t xml:space="preserve">Робоча станція для оформлення та видачі паспорта громадянина України для виїзду за кордон з безконтактним електронним носієм або паспорта громадянина України у формі ID картки 
</t>
  </si>
  <si>
    <t>Розподіл електричної енергії</t>
  </si>
  <si>
    <t>Розробка проектно-кошторисної документації по об'єкту "Капітальний ремонт вул. Польова в м. Первомайський Харківської обл."</t>
  </si>
  <si>
    <t>Розробка проектної документації по об"єкту: "Капітальний ремонт дорожнього покриття в"їзду вул. Світанкова до житлового будинку 6 вул. Світанкова в м. Первомайський Харківської області".</t>
  </si>
  <si>
    <t>Розробка проектної документації по об"єкту: "Капітальний ремонт дорожнього покриття вул. Слобожанської в м. Первомайський Харківської області".</t>
  </si>
  <si>
    <t>Розробка проектної документації по об"єкту: "Капітальний ремонт дорожнього покриття вул. Спортивна в м. Первомайський Харківської області".</t>
  </si>
  <si>
    <t>Розробка проектної документації по об"єкту: "Капітальний ремонт дорожнього покриття з елементами благоустрою частини вул. Світанкова (біля будинків 1, 2Б) в м. Первомайський Харківської області".</t>
  </si>
  <si>
    <t>Рукавички гумові</t>
  </si>
  <si>
    <t>Ручки, стик-блок самоклейки, біндер, лоток, файли, степлер, стакан для ручек</t>
  </si>
  <si>
    <t>Річний план на</t>
  </si>
  <si>
    <t>САГУРОВА АНАСТАСІЯ ВАСИЛІВНА</t>
  </si>
  <si>
    <t>СТАРШИНІН СЕРГІЙ МИХАЙЛОВИЧ</t>
  </si>
  <si>
    <t>Саморіз кров.мет.4,8*19 RAL 3005 т.</t>
  </si>
  <si>
    <t>Світильник світлодіодний</t>
  </si>
  <si>
    <t>Сегрегатори</t>
  </si>
  <si>
    <t>Секрет замка</t>
  </si>
  <si>
    <t>Серветка</t>
  </si>
  <si>
    <t>Скотч прозорий, стрічка малярна</t>
  </si>
  <si>
    <t>Список державних закупівель</t>
  </si>
  <si>
    <t xml:space="preserve">Сплата членського внеску до місцевої асоціації органів місцевого самоврядування «Асоціація відкритих міст» за 2021 рік </t>
  </si>
  <si>
    <t>Спрощена закупівля</t>
  </si>
  <si>
    <t>Статус</t>
  </si>
  <si>
    <t>Статус договору</t>
  </si>
  <si>
    <t>Степлер «Buro Max»</t>
  </si>
  <si>
    <t>Страхові послуги</t>
  </si>
  <si>
    <t>Страхування автомобіля</t>
  </si>
  <si>
    <t>Строк поставки до:</t>
  </si>
  <si>
    <t>Строк поставки з:</t>
  </si>
  <si>
    <t>Сума гарантії</t>
  </si>
  <si>
    <t>Сума зниження, грн</t>
  </si>
  <si>
    <t>Сума укладеного договору</t>
  </si>
  <si>
    <t xml:space="preserve">ТОВ "БК "ВЕРТИКАЛЬ-ПЛЮС" </t>
  </si>
  <si>
    <t>ТОВ "ВАРАН ГРУП"</t>
  </si>
  <si>
    <t>ТОВ "КОМПАНІЯ "РЕГІОН-БУД"</t>
  </si>
  <si>
    <t>ТОВ "Татнєфть - АЗС - Україна"</t>
  </si>
  <si>
    <t>ТОВ Данко</t>
  </si>
  <si>
    <t>ТОВАРИСТВО З ОБМЕЖЕНОЮ ВІДПОВІДАЛЬНІСТЮ "COMPUTER LOGIC GROUP"</t>
  </si>
  <si>
    <t>ТОВАРИСТВО З ОБМЕЖЕНОЮ ВІДПОВІДАЛЬНІСТЮ "ІНВЕСТ ТЕЛЕКОМ"</t>
  </si>
  <si>
    <t>ТОВАРИСТВО З ОБМЕЖЕНОЮ ВІДПОВІДАЛЬНІСТЮ "ІНТЕР-КП"</t>
  </si>
  <si>
    <t>ТОВАРИСТВО З ОБМЕЖЕНОЮ ВІДПОВІДАЛЬНІСТЮ "ІНТЕРНЕТ-ОРБІТА</t>
  </si>
  <si>
    <t>ТОВАРИСТВО З ОБМЕЖЕНОЮ ВІДПОВІДАЛЬНІСТЮ "БІНОТЕЛ"</t>
  </si>
  <si>
    <t>ТОВАРИСТВО З ОБМЕЖЕНОЮ ВІДПОВІДАЛЬНІСТЮ "ГРАФІКА-ХАРКІВ"</t>
  </si>
  <si>
    <t>ТОВАРИСТВО З ОБМЕЖЕНОЮ ВІДПОВІДАЛЬНІСТЮ "КОНСАЛТИНГОВИЙ ЦЕНТР "БІЗНЕС-ГАРАНТ"</t>
  </si>
  <si>
    <t>ТОВАРИСТВО З ОБМЕЖЕНОЮ ВІДПОВІДАЛЬНІСТЮ "КЮЛОДЖІК"</t>
  </si>
  <si>
    <t>ТОВАРИСТВО З ОБМЕЖЕНОЮ ВІДПОВІДАЛЬНІСТЮ "МІЖНАРОДНИЙ ЦЕНТР ФІНАНСОВО-ЕКОНОМІЧНОГО РОЗВИТКУ-УКРАЇНА"</t>
  </si>
  <si>
    <t>ТОВАРИСТВО З ОБМЕЖЕНОЮ ВІДПОВІДАЛЬНІСТЮ "МЕДАРА"</t>
  </si>
  <si>
    <t>ТОВАРИСТВО З ОБМЕЖЕНОЮ ВІДПОВІДАЛЬНІСТЮ "НАВЧАЛЬНО-КОНСАЛТИНГОВИЙ ЦЕНТР "ЗАКУПІВЛІ"</t>
  </si>
  <si>
    <t>ТОВАРИСТВО З ОБМЕЖЕНОЮ ВІДПОВІДАЛЬНІСТЮ "НАУКОВО-ВИРОБНИЧЕ ПІДПРИЄМСТВО "ФАКТОР"</t>
  </si>
  <si>
    <t>ТОВАРИСТВО З ОБМЕЖЕНОЮ ВІДПОВІДАЛЬНІСТЮ "НВП "КОМУНТЕХ"</t>
  </si>
  <si>
    <t>ТОВАРИСТВО З ОБМЕЖЕНОЮ ВІДПОВІДАЛЬНІСТЮ "СОЛЛІ ПЛЮС"</t>
  </si>
  <si>
    <t>ТОВАРИСТВО З ОБМЕЖЕНОЮ ВІДПОВІДАЛЬНІСТЮ "СОФТ ЕРА"</t>
  </si>
  <si>
    <t>ТОВАРИСТВО З ОБМЕЖЕНОЮ ВІДПОВІДАЛЬНІСТЮ "ТЕПЛОВОДОСЕРВІС"</t>
  </si>
  <si>
    <t>ТОВАРИСТВО З ОБМЕЖЕНОЮ ВІДПОВІДАЛЬНІСТЮ "УКРБУД-ПРОЕКТ-РЕКОНСТРУКЦІЯ"</t>
  </si>
  <si>
    <t>ТОВАРИСТВО З ОБМЕЖЕНОЮ ВІДПОВІДАЛЬНІСТЮ "УНІВЕРСАЛЬНІ ІНФОРМАЦІЙНІ ТЕХНОЛОГІЇ"</t>
  </si>
  <si>
    <t>ТОВАРИСТВО З ОБМЕЖЕНОЮ ВІДПОВІДАЛЬНІСТЮ "ФІАТУ"</t>
  </si>
  <si>
    <t>ТОВАРИСТВО З ОБМЕЖЕНОЮ ВІДПОВІДАЛЬНІСТЮ "ХАРКІВГАЗ ЗБУТ"</t>
  </si>
  <si>
    <t>ТОВАРИСТВО З ОБМЕЖЕНОЮ ВІДПОВІДАЛЬНІСТЮ "ХОЗХІМСЕРВІС"</t>
  </si>
  <si>
    <t>ТОВАРИСТВО З ОБМЕЖЕНОЮ ВІДПОВІДАЛЬНІСТЮ "ЦЕНТР "ПРОФЕСІОНАЛ"</t>
  </si>
  <si>
    <t>ТОВАРИСТВО З ОБМЕЖЕНОЮ ВІДПОВІДАЛЬНІСТЮ ВИРОБНИЧО-ТОРГІВЕЛЬНА ФІРМА "НОВИНКА"</t>
  </si>
  <si>
    <t>Табличка на стіну</t>
  </si>
  <si>
    <t>Таблички на двері</t>
  </si>
  <si>
    <t>Так</t>
  </si>
  <si>
    <t>Тачка будівельна 1-колісна</t>
  </si>
  <si>
    <t>Телекомунікаційні послуги</t>
  </si>
  <si>
    <t>Технічна помилка при внесенні суми закупівлі</t>
  </si>
  <si>
    <t>Технічний нагляд за проведенням робіт по об'єкту "Капітальний ремонт дорожнього покриття в'їзду вул. Світанкова до житлового будинку 6 вул. Світанкова в м. Первомайський Харківської області"</t>
  </si>
  <si>
    <t>Технічний нагляд за проведенням робіт по об'єкту "Капітальний ремонт дорожнього покриття вул. Спортивна в м. Первомайський Харківської області"</t>
  </si>
  <si>
    <t>Технічний нагляд за проведенням робіт по об'єкту "Капітальний ремонт дорожнього покриття вул.Слобожанської в м. Первомайський Харківської області"</t>
  </si>
  <si>
    <t>Технічний нагляд за проведенням робіт по об'єкту "Реконструкція перехрестя вул.Харківська-вул.Соборна в м.Первомайський. Коригування"</t>
  </si>
  <si>
    <t>Технічний нагляд за проведенням робіт по об'єкту: "Капітальний ремонт дорожнього покриття з елементами благоустрою частини вул. Світанкова (біля будинку 1, 2Б) в м. Первомайський Харківської області"</t>
  </si>
  <si>
    <t>Технічний огляд і повірка Лічильника тепла Ду25-1шт.,з заміною елемента живлення теплообчислювача лічильника тепла: Батарейка LS33600-1шт., технічний огляд і повірка Лічильника води Ду25-1шт.</t>
  </si>
  <si>
    <t>Тип процедури</t>
  </si>
  <si>
    <t>Труба проф.40*20*2,0</t>
  </si>
  <si>
    <t>Туалетний папір</t>
  </si>
  <si>
    <t xml:space="preserve">Туалетний папір </t>
  </si>
  <si>
    <t>Узагальнена назва закупівлі</t>
  </si>
  <si>
    <t>Укладання договору до (кінцева дата для укладання договору):</t>
  </si>
  <si>
    <t>Укладання договору з (початкова дата для укладання договору):</t>
  </si>
  <si>
    <t>ФІЛІЯ "ПЕРВОМАЙСЬКИЙ РАЙАВТОДОР" ДОЧІРНЬОГО ПІДПРИЄМСТВА "ХАРКІВСЬКИЙ ОБЛАВТОДОР" ВІДКРИТОГО АКЦІОНЕРНОГО ТОВАРИСТВА "ДЕРЖАВНА АКЦІОНЕРНА КОМПАНІЯ "АВТОМОБІЛЬНІ ДОРОГИ УКРАЇНИ"</t>
  </si>
  <si>
    <t>ФІЛІЯ "ХАРКІВСЬКА" ТОВАРИСТВА З ОБМЕЖЕНОЮ ВІДПОВІДАЛЬНІСТЮ "КОНСАЛТИНГОВА АГЕНЦІЯ "ГАЛІЛЕО"</t>
  </si>
  <si>
    <t>ФОП "АНТОНОВ ОЛЕКСАНДР ВОЛОДИМИРОВИЧ"</t>
  </si>
  <si>
    <t>ФОП "САЗОНОВ ОЛЕКСАНДР ІВАНОВИЧ"</t>
  </si>
  <si>
    <t>ФОП Давиденко І.В.</t>
  </si>
  <si>
    <t>ФОП Луценко Людмила Миколаївна</t>
  </si>
  <si>
    <t>ФОП ЧАПЛИНСЬКИЙ  ОЛЕКСАНДР АНАТОЛІЙОВИЧ</t>
  </si>
  <si>
    <t>ФОП Чиж Олексій Миколайович</t>
  </si>
  <si>
    <t>Файли</t>
  </si>
  <si>
    <t>Файли, ручки, штемпельна краска</t>
  </si>
  <si>
    <t>Файли, скоби, ручки, біндер, сегрегатор</t>
  </si>
  <si>
    <t>Фактичний переможець</t>
  </si>
  <si>
    <t>Фарба</t>
  </si>
  <si>
    <t>Фотопортрет</t>
  </si>
  <si>
    <t>Фільтр живлення Tecro TCS-5-5SW, блок живлення 9вольт 2амп.</t>
  </si>
  <si>
    <t>ХАРКІВСЬКА ДИРЕКЦІЯ АКЦІОНЕРНОГО ТОВАРИСТВА "УКРПОШТА"</t>
  </si>
  <si>
    <t>ХАРКІВСЬКИЙ СТРАХОВИЙ ЦЕНТР ПРИВАТНОГО АКЦІОНЕРНОГО ТОВАРИСТВА "УКРАЇНСЬКА ПОЖЕЖНО-СТРАХОВА КОМПАНІЯ"</t>
  </si>
  <si>
    <t>Харківстка дирекція АТ "УКРПОШТА"</t>
  </si>
  <si>
    <t>Харківська дирекція  АТ "УКРПОШТА"</t>
  </si>
  <si>
    <t>Цемент</t>
  </si>
  <si>
    <t>Централізоване постачання теплової енергії</t>
  </si>
  <si>
    <t>ЧЕРНЯК ЮРІЙ ВОЛОДИМИРОВИЧ</t>
  </si>
  <si>
    <t>Членський внесок МАОМС «Асоціація учасницького розвитку громад»</t>
  </si>
  <si>
    <t>Членські внески за 2021 рік «Асоціація міст України»</t>
  </si>
  <si>
    <t>ШЕВЧЕНКО СЕРГІЙ ГРИГОРОВИЧ</t>
  </si>
  <si>
    <t>Штампи та оснастки</t>
  </si>
  <si>
    <t>Штемпельна фарба, скрєпка, пластиковий швидкозшивач, папка на кнопкє, конверти А-4, папір</t>
  </si>
  <si>
    <t>Якщо ви маєте пропозицію чи побажання щодо покращення цього звіту, напишіть нам, будь ласка:</t>
  </si>
  <si>
    <t>аукціон не передбачено</t>
  </si>
  <si>
    <t>аукціон не проводився</t>
  </si>
  <si>
    <t>година</t>
  </si>
  <si>
    <t>гігакалорія</t>
  </si>
  <si>
    <t>завершено</t>
  </si>
  <si>
    <t>закупівля не відбулась</t>
  </si>
  <si>
    <t>канцелярське приладдя</t>
  </si>
  <si>
    <t>каністра</t>
  </si>
  <si>
    <t>касова стрічка</t>
  </si>
  <si>
    <t>комплект</t>
  </si>
  <si>
    <t>комп’ютер в зборі</t>
  </si>
  <si>
    <t>кіловат</t>
  </si>
  <si>
    <t>кіловат-година</t>
  </si>
  <si>
    <t>літр</t>
  </si>
  <si>
    <t>метр</t>
  </si>
  <si>
    <t>метр кубічний</t>
  </si>
  <si>
    <t>метри</t>
  </si>
  <si>
    <t>місяць</t>
  </si>
  <si>
    <t>не указано</t>
  </si>
  <si>
    <t>очікує підпису</t>
  </si>
  <si>
    <t>пара</t>
  </si>
  <si>
    <t>пачка</t>
  </si>
  <si>
    <t>пачок</t>
  </si>
  <si>
    <t>погонний метр</t>
  </si>
  <si>
    <t>послуга</t>
  </si>
  <si>
    <t>підписано</t>
  </si>
  <si>
    <t>роботи</t>
  </si>
  <si>
    <t>скасована</t>
  </si>
  <si>
    <t>тонни</t>
  </si>
  <si>
    <t>упаковка</t>
  </si>
  <si>
    <t>штуки</t>
  </si>
  <si>
    <t>№</t>
  </si>
  <si>
    <t>№Q-QZN8175</t>
  </si>
  <si>
    <t>№S-QAM2649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</si>
</sst>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dd\.mm\.yyyy\ hh:mm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164" fontId="1" fillId="0" borderId="0" xfId="0" applyNumberFormat="1" applyFont="1"/>
    <xf numFmtId="4" fontId="1" fillId="0" borderId="0" xfId="0" applyNumberFormat="1" applyFont="1"/>
    <xf numFmtId="165" fontId="1" fillId="0" borderId="0" xfId="0" applyNumberFormat="1" applyFont="1"/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y.zakupivli.pro/remote/dispatcher/state_purchase_view/30307762" TargetMode="External"/><Relationship Id="rId299" Type="http://schemas.openxmlformats.org/officeDocument/2006/relationships/hyperlink" Target="https://my.zakupivli.pro/remote/dispatcher/state_purchase_view/24552696" TargetMode="External"/><Relationship Id="rId21" Type="http://schemas.openxmlformats.org/officeDocument/2006/relationships/hyperlink" Target="https://my.zakupivli.pro/remote/dispatcher/state_purchase_view/33321724" TargetMode="External"/><Relationship Id="rId63" Type="http://schemas.openxmlformats.org/officeDocument/2006/relationships/hyperlink" Target="https://my.zakupivli.pro/remote/dispatcher/state_purchase_view/31714706" TargetMode="External"/><Relationship Id="rId159" Type="http://schemas.openxmlformats.org/officeDocument/2006/relationships/hyperlink" Target="https://my.zakupivli.pro/remote/dispatcher/state_purchase_view/28714708" TargetMode="External"/><Relationship Id="rId324" Type="http://schemas.openxmlformats.org/officeDocument/2006/relationships/hyperlink" Target="https://my.zakupivli.pro/remote/dispatcher/state_purchase_view/23841742" TargetMode="External"/><Relationship Id="rId170" Type="http://schemas.openxmlformats.org/officeDocument/2006/relationships/hyperlink" Target="https://my.zakupivli.pro/remote/dispatcher/state_purchase_view/28475291" TargetMode="External"/><Relationship Id="rId226" Type="http://schemas.openxmlformats.org/officeDocument/2006/relationships/hyperlink" Target="https://my.zakupivli.pro/remote/dispatcher/state_purchase_view/26938858" TargetMode="External"/><Relationship Id="rId268" Type="http://schemas.openxmlformats.org/officeDocument/2006/relationships/hyperlink" Target="https://auction.openprocurement.org/tenders/a318e28713804c318151bf593b43d4f0" TargetMode="External"/><Relationship Id="rId32" Type="http://schemas.openxmlformats.org/officeDocument/2006/relationships/hyperlink" Target="https://my.zakupivli.pro/remote/dispatcher/state_purchase_view/33192746" TargetMode="External"/><Relationship Id="rId74" Type="http://schemas.openxmlformats.org/officeDocument/2006/relationships/hyperlink" Target="https://my.zakupivli.pro/remote/dispatcher/state_purchase_view/31604465" TargetMode="External"/><Relationship Id="rId128" Type="http://schemas.openxmlformats.org/officeDocument/2006/relationships/hyperlink" Target="https://my.zakupivli.pro/remote/dispatcher/state_purchase_view/30090240" TargetMode="External"/><Relationship Id="rId335" Type="http://schemas.openxmlformats.org/officeDocument/2006/relationships/hyperlink" Target="https://my.zakupivli.pro/remote/dispatcher/state_purchase_view/23249217" TargetMode="External"/><Relationship Id="rId5" Type="http://schemas.openxmlformats.org/officeDocument/2006/relationships/hyperlink" Target="https://my.zakupivli.pro/remote/dispatcher/state_purchase_view/33784218" TargetMode="External"/><Relationship Id="rId181" Type="http://schemas.openxmlformats.org/officeDocument/2006/relationships/hyperlink" Target="https://auctions.prozorro.gov.ua/tenders/2b702faa7ab64117b918365e360a8b80" TargetMode="External"/><Relationship Id="rId237" Type="http://schemas.openxmlformats.org/officeDocument/2006/relationships/hyperlink" Target="https://my.zakupivli.pro/remote/dispatcher/state_purchase_view/26698782" TargetMode="External"/><Relationship Id="rId279" Type="http://schemas.openxmlformats.org/officeDocument/2006/relationships/hyperlink" Target="https://my.zakupivli.pro/remote/dispatcher/state_purchase_view/25214743" TargetMode="External"/><Relationship Id="rId43" Type="http://schemas.openxmlformats.org/officeDocument/2006/relationships/hyperlink" Target="https://my.zakupivli.pro/remote/dispatcher/state_purchase_view/32744882" TargetMode="External"/><Relationship Id="rId139" Type="http://schemas.openxmlformats.org/officeDocument/2006/relationships/hyperlink" Target="https://my.zakupivli.pro/remote/dispatcher/state_purchase_view/29633081" TargetMode="External"/><Relationship Id="rId290" Type="http://schemas.openxmlformats.org/officeDocument/2006/relationships/hyperlink" Target="https://my.zakupivli.pro/remote/dispatcher/state_purchase_view/24840596" TargetMode="External"/><Relationship Id="rId304" Type="http://schemas.openxmlformats.org/officeDocument/2006/relationships/hyperlink" Target="https://my.zakupivli.pro/remote/dispatcher/state_purchase_view/24027731" TargetMode="External"/><Relationship Id="rId346" Type="http://schemas.openxmlformats.org/officeDocument/2006/relationships/hyperlink" Target="https://my.zakupivli.pro/remote/dispatcher/state_purchase_view/23018136" TargetMode="External"/><Relationship Id="rId85" Type="http://schemas.openxmlformats.org/officeDocument/2006/relationships/hyperlink" Target="https://my.zakupivli.pro/remote/dispatcher/state_purchase_view/30747745" TargetMode="External"/><Relationship Id="rId150" Type="http://schemas.openxmlformats.org/officeDocument/2006/relationships/hyperlink" Target="https://my.zakupivli.pro/remote/dispatcher/state_purchase_view/28826021" TargetMode="External"/><Relationship Id="rId192" Type="http://schemas.openxmlformats.org/officeDocument/2006/relationships/hyperlink" Target="https://my.zakupivli.pro/remote/dispatcher/state_purchase_view/27967134" TargetMode="External"/><Relationship Id="rId206" Type="http://schemas.openxmlformats.org/officeDocument/2006/relationships/hyperlink" Target="https://my.zakupivli.pro/remote/dispatcher/state_purchase_view/27341738" TargetMode="External"/><Relationship Id="rId248" Type="http://schemas.openxmlformats.org/officeDocument/2006/relationships/hyperlink" Target="https://my.zakupivli.pro/remote/dispatcher/state_purchase_view/26441105" TargetMode="External"/><Relationship Id="rId12" Type="http://schemas.openxmlformats.org/officeDocument/2006/relationships/hyperlink" Target="https://my.zakupivli.pro/remote/dispatcher/state_purchase_view/33766747" TargetMode="External"/><Relationship Id="rId108" Type="http://schemas.openxmlformats.org/officeDocument/2006/relationships/hyperlink" Target="https://my.zakupivli.pro/remote/dispatcher/state_purchase_view/30504191" TargetMode="External"/><Relationship Id="rId315" Type="http://schemas.openxmlformats.org/officeDocument/2006/relationships/hyperlink" Target="https://my.zakupivli.pro/remote/dispatcher/state_purchase_view/23845149" TargetMode="External"/><Relationship Id="rId54" Type="http://schemas.openxmlformats.org/officeDocument/2006/relationships/hyperlink" Target="https://my.zakupivli.pro/remote/dispatcher/state_purchase_view/32131469" TargetMode="External"/><Relationship Id="rId96" Type="http://schemas.openxmlformats.org/officeDocument/2006/relationships/hyperlink" Target="https://my.zakupivli.pro/remote/dispatcher/state_purchase_view/30673459" TargetMode="External"/><Relationship Id="rId161" Type="http://schemas.openxmlformats.org/officeDocument/2006/relationships/hyperlink" Target="https://my.zakupivli.pro/remote/dispatcher/state_purchase_view/28609099" TargetMode="External"/><Relationship Id="rId217" Type="http://schemas.openxmlformats.org/officeDocument/2006/relationships/hyperlink" Target="https://my.zakupivli.pro/remote/dispatcher/state_purchase_view/27116701" TargetMode="External"/><Relationship Id="rId259" Type="http://schemas.openxmlformats.org/officeDocument/2006/relationships/hyperlink" Target="https://my.zakupivli.pro/remote/dispatcher/state_purchase_view/26188704" TargetMode="External"/><Relationship Id="rId23" Type="http://schemas.openxmlformats.org/officeDocument/2006/relationships/hyperlink" Target="https://my.zakupivli.pro/remote/dispatcher/state_purchase_view/33305700" TargetMode="External"/><Relationship Id="rId119" Type="http://schemas.openxmlformats.org/officeDocument/2006/relationships/hyperlink" Target="https://my.zakupivli.pro/remote/dispatcher/state_purchase_view/30298914" TargetMode="External"/><Relationship Id="rId270" Type="http://schemas.openxmlformats.org/officeDocument/2006/relationships/hyperlink" Target="https://my.zakupivli.pro/remote/dispatcher/state_purchase_view/25449320" TargetMode="External"/><Relationship Id="rId326" Type="http://schemas.openxmlformats.org/officeDocument/2006/relationships/hyperlink" Target="https://my.zakupivli.pro/remote/dispatcher/state_purchase_view/23744531" TargetMode="External"/><Relationship Id="rId65" Type="http://schemas.openxmlformats.org/officeDocument/2006/relationships/hyperlink" Target="https://my.zakupivli.pro/remote/dispatcher/state_purchase_view/31713155" TargetMode="External"/><Relationship Id="rId130" Type="http://schemas.openxmlformats.org/officeDocument/2006/relationships/hyperlink" Target="https://my.zakupivli.pro/remote/dispatcher/state_purchase_view/30089539" TargetMode="External"/><Relationship Id="rId172" Type="http://schemas.openxmlformats.org/officeDocument/2006/relationships/hyperlink" Target="https://my.zakupivli.pro/remote/dispatcher/state_purchase_view/28376422" TargetMode="External"/><Relationship Id="rId228" Type="http://schemas.openxmlformats.org/officeDocument/2006/relationships/hyperlink" Target="https://my.zakupivli.pro/remote/dispatcher/state_purchase_view/26910876" TargetMode="External"/><Relationship Id="rId281" Type="http://schemas.openxmlformats.org/officeDocument/2006/relationships/hyperlink" Target="https://my.zakupivli.pro/remote/dispatcher/state_purchase_view/25150125" TargetMode="External"/><Relationship Id="rId337" Type="http://schemas.openxmlformats.org/officeDocument/2006/relationships/hyperlink" Target="https://my.zakupivli.pro/remote/dispatcher/state_purchase_view/23113791" TargetMode="External"/><Relationship Id="rId34" Type="http://schemas.openxmlformats.org/officeDocument/2006/relationships/hyperlink" Target="https://my.zakupivli.pro/remote/dispatcher/state_purchase_view/33064114" TargetMode="External"/><Relationship Id="rId76" Type="http://schemas.openxmlformats.org/officeDocument/2006/relationships/hyperlink" Target="https://auctions.prozorro.gov.ua/tenders/7f0183cd834d4b1ebdacc03c358afc56" TargetMode="External"/><Relationship Id="rId141" Type="http://schemas.openxmlformats.org/officeDocument/2006/relationships/hyperlink" Target="https://my.zakupivli.pro/remote/dispatcher/state_purchase_view/29625295" TargetMode="External"/><Relationship Id="rId7" Type="http://schemas.openxmlformats.org/officeDocument/2006/relationships/hyperlink" Target="https://my.zakupivli.pro/remote/dispatcher/state_purchase_view/33782588" TargetMode="External"/><Relationship Id="rId183" Type="http://schemas.openxmlformats.org/officeDocument/2006/relationships/hyperlink" Target="https://my.zakupivli.pro/remote/dispatcher/state_purchase_view/28136287" TargetMode="External"/><Relationship Id="rId239" Type="http://schemas.openxmlformats.org/officeDocument/2006/relationships/hyperlink" Target="https://my.zakupivli.pro/remote/dispatcher/state_purchase_view/26658937" TargetMode="External"/><Relationship Id="rId250" Type="http://schemas.openxmlformats.org/officeDocument/2006/relationships/hyperlink" Target="https://my.zakupivli.pro/remote/dispatcher/state_purchase_view/26365651" TargetMode="External"/><Relationship Id="rId292" Type="http://schemas.openxmlformats.org/officeDocument/2006/relationships/hyperlink" Target="https://my.zakupivli.pro/remote/dispatcher/state_purchase_view/24758492" TargetMode="External"/><Relationship Id="rId306" Type="http://schemas.openxmlformats.org/officeDocument/2006/relationships/hyperlink" Target="https://my.zakupivli.pro/remote/dispatcher/state_purchase_view/23994867" TargetMode="External"/><Relationship Id="rId45" Type="http://schemas.openxmlformats.org/officeDocument/2006/relationships/hyperlink" Target="https://my.zakupivli.pro/remote/dispatcher/state_purchase_view/32510629" TargetMode="External"/><Relationship Id="rId87" Type="http://schemas.openxmlformats.org/officeDocument/2006/relationships/hyperlink" Target="https://my.zakupivli.pro/remote/dispatcher/state_purchase_view/30746444" TargetMode="External"/><Relationship Id="rId110" Type="http://schemas.openxmlformats.org/officeDocument/2006/relationships/hyperlink" Target="https://my.zakupivli.pro/remote/dispatcher/state_purchase_view/30400351" TargetMode="External"/><Relationship Id="rId348" Type="http://schemas.openxmlformats.org/officeDocument/2006/relationships/hyperlink" Target="https://my.zakupivli.pro/remote/dispatcher/state_purchase_view/23017614" TargetMode="External"/><Relationship Id="rId152" Type="http://schemas.openxmlformats.org/officeDocument/2006/relationships/hyperlink" Target="https://my.zakupivli.pro/remote/dispatcher/state_purchase_view/28789955" TargetMode="External"/><Relationship Id="rId194" Type="http://schemas.openxmlformats.org/officeDocument/2006/relationships/hyperlink" Target="https://my.zakupivli.pro/remote/dispatcher/state_purchase_view/27912989" TargetMode="External"/><Relationship Id="rId208" Type="http://schemas.openxmlformats.org/officeDocument/2006/relationships/hyperlink" Target="https://my.zakupivli.pro/remote/dispatcher/state_purchase_view/27239142" TargetMode="External"/><Relationship Id="rId261" Type="http://schemas.openxmlformats.org/officeDocument/2006/relationships/hyperlink" Target="https://my.zakupivli.pro/remote/dispatcher/state_purchase_view/26180081" TargetMode="External"/><Relationship Id="rId14" Type="http://schemas.openxmlformats.org/officeDocument/2006/relationships/hyperlink" Target="https://my.zakupivli.pro/remote/dispatcher/state_purchase_view/33690838" TargetMode="External"/><Relationship Id="rId56" Type="http://schemas.openxmlformats.org/officeDocument/2006/relationships/hyperlink" Target="https://my.zakupivli.pro/remote/dispatcher/state_purchase_view/32122753" TargetMode="External"/><Relationship Id="rId317" Type="http://schemas.openxmlformats.org/officeDocument/2006/relationships/hyperlink" Target="https://my.zakupivli.pro/remote/dispatcher/state_purchase_view/23844426" TargetMode="External"/><Relationship Id="rId98" Type="http://schemas.openxmlformats.org/officeDocument/2006/relationships/hyperlink" Target="https://my.zakupivli.pro/remote/dispatcher/state_purchase_view/30671924" TargetMode="External"/><Relationship Id="rId121" Type="http://schemas.openxmlformats.org/officeDocument/2006/relationships/hyperlink" Target="https://my.zakupivli.pro/remote/dispatcher/state_purchase_view/30194272" TargetMode="External"/><Relationship Id="rId163" Type="http://schemas.openxmlformats.org/officeDocument/2006/relationships/hyperlink" Target="https://my.zakupivli.pro/remote/dispatcher/state_purchase_view/28608672" TargetMode="External"/><Relationship Id="rId219" Type="http://schemas.openxmlformats.org/officeDocument/2006/relationships/hyperlink" Target="https://my.zakupivli.pro/remote/dispatcher/state_purchase_view/27115501" TargetMode="External"/><Relationship Id="rId230" Type="http://schemas.openxmlformats.org/officeDocument/2006/relationships/hyperlink" Target="https://my.zakupivli.pro/remote/dispatcher/state_purchase_view/26817146" TargetMode="External"/><Relationship Id="rId251" Type="http://schemas.openxmlformats.org/officeDocument/2006/relationships/hyperlink" Target="https://my.zakupivli.pro/remote/dispatcher/state_purchase_view/26365457" TargetMode="External"/><Relationship Id="rId25" Type="http://schemas.openxmlformats.org/officeDocument/2006/relationships/hyperlink" Target="https://my.zakupivli.pro/remote/dispatcher/state_purchase_view/33259456" TargetMode="External"/><Relationship Id="rId46" Type="http://schemas.openxmlformats.org/officeDocument/2006/relationships/hyperlink" Target="https://my.zakupivli.pro/remote/dispatcher/state_purchase_view/32495657" TargetMode="External"/><Relationship Id="rId67" Type="http://schemas.openxmlformats.org/officeDocument/2006/relationships/hyperlink" Target="https://my.zakupivli.pro/remote/dispatcher/state_purchase_view/31709761" TargetMode="External"/><Relationship Id="rId272" Type="http://schemas.openxmlformats.org/officeDocument/2006/relationships/hyperlink" Target="https://my.zakupivli.pro/remote/dispatcher/state_purchase_view/25433219" TargetMode="External"/><Relationship Id="rId293" Type="http://schemas.openxmlformats.org/officeDocument/2006/relationships/hyperlink" Target="https://my.zakupivli.pro/remote/dispatcher/state_purchase_view/24756472" TargetMode="External"/><Relationship Id="rId307" Type="http://schemas.openxmlformats.org/officeDocument/2006/relationships/hyperlink" Target="https://my.zakupivli.pro/remote/dispatcher/state_purchase_view/23994223" TargetMode="External"/><Relationship Id="rId328" Type="http://schemas.openxmlformats.org/officeDocument/2006/relationships/hyperlink" Target="https://my.zakupivli.pro/remote/dispatcher/state_purchase_view/23629918" TargetMode="External"/><Relationship Id="rId349" Type="http://schemas.openxmlformats.org/officeDocument/2006/relationships/hyperlink" Target="https://my.zakupivli.pro/remote/dispatcher/state_purchase_view/23017290" TargetMode="External"/><Relationship Id="rId88" Type="http://schemas.openxmlformats.org/officeDocument/2006/relationships/hyperlink" Target="https://my.zakupivli.pro/remote/dispatcher/state_purchase_view/30745246" TargetMode="External"/><Relationship Id="rId111" Type="http://schemas.openxmlformats.org/officeDocument/2006/relationships/hyperlink" Target="https://my.zakupivli.pro/remote/dispatcher/state_purchase_view/30399173" TargetMode="External"/><Relationship Id="rId132" Type="http://schemas.openxmlformats.org/officeDocument/2006/relationships/hyperlink" Target="https://my.zakupivli.pro/remote/dispatcher/state_purchase_view/29775637" TargetMode="External"/><Relationship Id="rId153" Type="http://schemas.openxmlformats.org/officeDocument/2006/relationships/hyperlink" Target="https://my.zakupivli.pro/remote/dispatcher/state_purchase_view/28787138" TargetMode="External"/><Relationship Id="rId174" Type="http://schemas.openxmlformats.org/officeDocument/2006/relationships/hyperlink" Target="https://my.zakupivli.pro/remote/dispatcher/state_purchase_view/28374532" TargetMode="External"/><Relationship Id="rId195" Type="http://schemas.openxmlformats.org/officeDocument/2006/relationships/hyperlink" Target="https://my.zakupivli.pro/remote/dispatcher/state_purchase_view/27912072" TargetMode="External"/><Relationship Id="rId209" Type="http://schemas.openxmlformats.org/officeDocument/2006/relationships/hyperlink" Target="https://my.zakupivli.pro/remote/dispatcher/state_purchase_view/27238641" TargetMode="External"/><Relationship Id="rId220" Type="http://schemas.openxmlformats.org/officeDocument/2006/relationships/hyperlink" Target="https://auction.openprocurement.org/tenders/39d0cb23ff554a49998f65d1b51285e0" TargetMode="External"/><Relationship Id="rId241" Type="http://schemas.openxmlformats.org/officeDocument/2006/relationships/hyperlink" Target="https://my.zakupivli.pro/remote/dispatcher/state_purchase_view/26575527" TargetMode="External"/><Relationship Id="rId15" Type="http://schemas.openxmlformats.org/officeDocument/2006/relationships/hyperlink" Target="https://my.zakupivli.pro/remote/dispatcher/state_purchase_view/33494215" TargetMode="External"/><Relationship Id="rId36" Type="http://schemas.openxmlformats.org/officeDocument/2006/relationships/hyperlink" Target="https://my.zakupivli.pro/remote/dispatcher/state_purchase_view/32931940" TargetMode="External"/><Relationship Id="rId57" Type="http://schemas.openxmlformats.org/officeDocument/2006/relationships/hyperlink" Target="https://my.zakupivli.pro/remote/dispatcher/state_purchase_view/32119586" TargetMode="External"/><Relationship Id="rId262" Type="http://schemas.openxmlformats.org/officeDocument/2006/relationships/hyperlink" Target="https://my.zakupivli.pro/remote/dispatcher/state_purchase_view/26046126" TargetMode="External"/><Relationship Id="rId283" Type="http://schemas.openxmlformats.org/officeDocument/2006/relationships/hyperlink" Target="https://my.zakupivli.pro/remote/dispatcher/state_purchase_view/25149067" TargetMode="External"/><Relationship Id="rId318" Type="http://schemas.openxmlformats.org/officeDocument/2006/relationships/hyperlink" Target="https://my.zakupivli.pro/remote/dispatcher/state_purchase_view/23843789" TargetMode="External"/><Relationship Id="rId339" Type="http://schemas.openxmlformats.org/officeDocument/2006/relationships/hyperlink" Target="https://my.zakupivli.pro/remote/dispatcher/state_purchase_view/23110759" TargetMode="External"/><Relationship Id="rId78" Type="http://schemas.openxmlformats.org/officeDocument/2006/relationships/hyperlink" Target="https://my.zakupivli.pro/remote/dispatcher/state_purchase_view/31441774" TargetMode="External"/><Relationship Id="rId99" Type="http://schemas.openxmlformats.org/officeDocument/2006/relationships/hyperlink" Target="https://my.zakupivli.pro/remote/dispatcher/state_purchase_view/30662437" TargetMode="External"/><Relationship Id="rId101" Type="http://schemas.openxmlformats.org/officeDocument/2006/relationships/hyperlink" Target="https://my.zakupivli.pro/remote/dispatcher/state_purchase_view/30569279" TargetMode="External"/><Relationship Id="rId122" Type="http://schemas.openxmlformats.org/officeDocument/2006/relationships/hyperlink" Target="https://my.zakupivli.pro/remote/dispatcher/state_purchase_view/30191880" TargetMode="External"/><Relationship Id="rId143" Type="http://schemas.openxmlformats.org/officeDocument/2006/relationships/hyperlink" Target="https://my.zakupivli.pro/remote/dispatcher/state_purchase_view/29507654" TargetMode="External"/><Relationship Id="rId164" Type="http://schemas.openxmlformats.org/officeDocument/2006/relationships/hyperlink" Target="https://auctions.prozorro.gov.ua/tenders/43f8fdc4fae44a1989dcd9a88b4143b0" TargetMode="External"/><Relationship Id="rId185" Type="http://schemas.openxmlformats.org/officeDocument/2006/relationships/hyperlink" Target="https://my.zakupivli.pro/remote/dispatcher/state_purchase_view/28059030" TargetMode="External"/><Relationship Id="rId350" Type="http://schemas.openxmlformats.org/officeDocument/2006/relationships/hyperlink" Target="https://my.zakupivli.pro/remote/dispatcher/state_purchase_view/23016901" TargetMode="External"/><Relationship Id="rId9" Type="http://schemas.openxmlformats.org/officeDocument/2006/relationships/hyperlink" Target="https://my.zakupivli.pro/remote/dispatcher/state_purchase_view/33771489" TargetMode="External"/><Relationship Id="rId210" Type="http://schemas.openxmlformats.org/officeDocument/2006/relationships/hyperlink" Target="https://my.zakupivli.pro/remote/dispatcher/state_purchase_view/27211720" TargetMode="External"/><Relationship Id="rId26" Type="http://schemas.openxmlformats.org/officeDocument/2006/relationships/hyperlink" Target="https://my.zakupivli.pro/remote/dispatcher/state_purchase_view/33258552" TargetMode="External"/><Relationship Id="rId231" Type="http://schemas.openxmlformats.org/officeDocument/2006/relationships/hyperlink" Target="https://my.zakupivli.pro/remote/dispatcher/state_purchase_view/26740329" TargetMode="External"/><Relationship Id="rId252" Type="http://schemas.openxmlformats.org/officeDocument/2006/relationships/hyperlink" Target="https://my.zakupivli.pro/remote/dispatcher/state_purchase_view/26336759" TargetMode="External"/><Relationship Id="rId273" Type="http://schemas.openxmlformats.org/officeDocument/2006/relationships/hyperlink" Target="https://my.zakupivli.pro/remote/dispatcher/state_purchase_view/25430924" TargetMode="External"/><Relationship Id="rId294" Type="http://schemas.openxmlformats.org/officeDocument/2006/relationships/hyperlink" Target="https://my.zakupivli.pro/remote/dispatcher/state_purchase_view/24749279" TargetMode="External"/><Relationship Id="rId308" Type="http://schemas.openxmlformats.org/officeDocument/2006/relationships/hyperlink" Target="https://my.zakupivli.pro/remote/dispatcher/state_purchase_view/23849338" TargetMode="External"/><Relationship Id="rId329" Type="http://schemas.openxmlformats.org/officeDocument/2006/relationships/hyperlink" Target="https://my.zakupivli.pro/remote/dispatcher/state_purchase_view/23629048" TargetMode="External"/><Relationship Id="rId47" Type="http://schemas.openxmlformats.org/officeDocument/2006/relationships/hyperlink" Target="https://my.zakupivli.pro/remote/dispatcher/state_purchase_view/32488389" TargetMode="External"/><Relationship Id="rId68" Type="http://schemas.openxmlformats.org/officeDocument/2006/relationships/hyperlink" Target="https://my.zakupivli.pro/remote/dispatcher/state_purchase_view/31708993" TargetMode="External"/><Relationship Id="rId89" Type="http://schemas.openxmlformats.org/officeDocument/2006/relationships/hyperlink" Target="https://my.zakupivli.pro/remote/dispatcher/state_purchase_view/30719702" TargetMode="External"/><Relationship Id="rId112" Type="http://schemas.openxmlformats.org/officeDocument/2006/relationships/hyperlink" Target="https://my.zakupivli.pro/remote/dispatcher/state_purchase_view/30397916" TargetMode="External"/><Relationship Id="rId133" Type="http://schemas.openxmlformats.org/officeDocument/2006/relationships/hyperlink" Target="https://my.zakupivli.pro/remote/dispatcher/state_purchase_view/29681029" TargetMode="External"/><Relationship Id="rId154" Type="http://schemas.openxmlformats.org/officeDocument/2006/relationships/hyperlink" Target="https://my.zakupivli.pro/remote/dispatcher/state_purchase_view/28786921" TargetMode="External"/><Relationship Id="rId175" Type="http://schemas.openxmlformats.org/officeDocument/2006/relationships/hyperlink" Target="https://my.zakupivli.pro/remote/dispatcher/state_purchase_view/28373092" TargetMode="External"/><Relationship Id="rId340" Type="http://schemas.openxmlformats.org/officeDocument/2006/relationships/hyperlink" Target="https://my.zakupivli.pro/remote/dispatcher/state_purchase_view/23110228" TargetMode="External"/><Relationship Id="rId196" Type="http://schemas.openxmlformats.org/officeDocument/2006/relationships/hyperlink" Target="https://my.zakupivli.pro/remote/dispatcher/state_purchase_view/27866540" TargetMode="External"/><Relationship Id="rId200" Type="http://schemas.openxmlformats.org/officeDocument/2006/relationships/hyperlink" Target="https://my.zakupivli.pro/remote/dispatcher/state_purchase_view/27508823" TargetMode="External"/><Relationship Id="rId16" Type="http://schemas.openxmlformats.org/officeDocument/2006/relationships/hyperlink" Target="https://my.zakupivli.pro/remote/dispatcher/state_purchase_view/33472470" TargetMode="External"/><Relationship Id="rId221" Type="http://schemas.openxmlformats.org/officeDocument/2006/relationships/hyperlink" Target="https://my.zakupivli.pro/remote/dispatcher/state_purchase_view/27113516" TargetMode="External"/><Relationship Id="rId242" Type="http://schemas.openxmlformats.org/officeDocument/2006/relationships/hyperlink" Target="https://my.zakupivli.pro/remote/dispatcher/state_purchase_view/26525682" TargetMode="External"/><Relationship Id="rId263" Type="http://schemas.openxmlformats.org/officeDocument/2006/relationships/hyperlink" Target="https://my.zakupivli.pro/remote/dispatcher/state_purchase_view/26045364" TargetMode="External"/><Relationship Id="rId284" Type="http://schemas.openxmlformats.org/officeDocument/2006/relationships/hyperlink" Target="https://my.zakupivli.pro/remote/dispatcher/state_purchase_view/25077440" TargetMode="External"/><Relationship Id="rId319" Type="http://schemas.openxmlformats.org/officeDocument/2006/relationships/hyperlink" Target="https://my.zakupivli.pro/remote/dispatcher/state_purchase_view/23843749" TargetMode="External"/><Relationship Id="rId37" Type="http://schemas.openxmlformats.org/officeDocument/2006/relationships/hyperlink" Target="https://my.zakupivli.pro/remote/dispatcher/state_purchase_view/32930221" TargetMode="External"/><Relationship Id="rId58" Type="http://schemas.openxmlformats.org/officeDocument/2006/relationships/hyperlink" Target="https://my.zakupivli.pro/remote/dispatcher/state_purchase_view/32089368" TargetMode="External"/><Relationship Id="rId79" Type="http://schemas.openxmlformats.org/officeDocument/2006/relationships/hyperlink" Target="https://my.zakupivli.pro/remote/dispatcher/state_purchase_view/31440358" TargetMode="External"/><Relationship Id="rId102" Type="http://schemas.openxmlformats.org/officeDocument/2006/relationships/hyperlink" Target="https://my.zakupivli.pro/remote/dispatcher/state_purchase_view/30567830" TargetMode="External"/><Relationship Id="rId123" Type="http://schemas.openxmlformats.org/officeDocument/2006/relationships/hyperlink" Target="https://my.zakupivli.pro/remote/dispatcher/state_purchase_view/30182378" TargetMode="External"/><Relationship Id="rId144" Type="http://schemas.openxmlformats.org/officeDocument/2006/relationships/hyperlink" Target="https://my.zakupivli.pro/remote/dispatcher/state_purchase_view/29504900" TargetMode="External"/><Relationship Id="rId330" Type="http://schemas.openxmlformats.org/officeDocument/2006/relationships/hyperlink" Target="https://my.zakupivli.pro/remote/dispatcher/state_purchase_view/23415155" TargetMode="External"/><Relationship Id="rId90" Type="http://schemas.openxmlformats.org/officeDocument/2006/relationships/hyperlink" Target="https://my.zakupivli.pro/remote/dispatcher/state_purchase_view/30688394" TargetMode="External"/><Relationship Id="rId165" Type="http://schemas.openxmlformats.org/officeDocument/2006/relationships/hyperlink" Target="https://my.zakupivli.pro/remote/dispatcher/state_purchase_view/28607917" TargetMode="External"/><Relationship Id="rId186" Type="http://schemas.openxmlformats.org/officeDocument/2006/relationships/hyperlink" Target="https://my.zakupivli.pro/remote/dispatcher/state_purchase_view/28058193" TargetMode="External"/><Relationship Id="rId351" Type="http://schemas.openxmlformats.org/officeDocument/2006/relationships/hyperlink" Target="https://my.zakupivli.pro/remote/dispatcher/state_purchase_view/23016404" TargetMode="External"/><Relationship Id="rId211" Type="http://schemas.openxmlformats.org/officeDocument/2006/relationships/hyperlink" Target="https://my.zakupivli.pro/remote/dispatcher/state_purchase_view/27210962" TargetMode="External"/><Relationship Id="rId232" Type="http://schemas.openxmlformats.org/officeDocument/2006/relationships/hyperlink" Target="https://my.zakupivli.pro/remote/dispatcher/state_purchase_view/26739255" TargetMode="External"/><Relationship Id="rId253" Type="http://schemas.openxmlformats.org/officeDocument/2006/relationships/hyperlink" Target="https://my.zakupivli.pro/remote/dispatcher/state_purchase_view/26318525" TargetMode="External"/><Relationship Id="rId274" Type="http://schemas.openxmlformats.org/officeDocument/2006/relationships/hyperlink" Target="https://my.zakupivli.pro/remote/dispatcher/state_purchase_view/25391367" TargetMode="External"/><Relationship Id="rId295" Type="http://schemas.openxmlformats.org/officeDocument/2006/relationships/hyperlink" Target="https://my.zakupivli.pro/remote/dispatcher/state_purchase_view/24651073" TargetMode="External"/><Relationship Id="rId309" Type="http://schemas.openxmlformats.org/officeDocument/2006/relationships/hyperlink" Target="https://my.zakupivli.pro/remote/dispatcher/state_purchase_view/23847857" TargetMode="External"/><Relationship Id="rId27" Type="http://schemas.openxmlformats.org/officeDocument/2006/relationships/hyperlink" Target="https://my.zakupivli.pro/remote/dispatcher/state_purchase_view/33257649" TargetMode="External"/><Relationship Id="rId48" Type="http://schemas.openxmlformats.org/officeDocument/2006/relationships/hyperlink" Target="https://my.zakupivli.pro/remote/dispatcher/state_purchase_view/32486650" TargetMode="External"/><Relationship Id="rId69" Type="http://schemas.openxmlformats.org/officeDocument/2006/relationships/hyperlink" Target="https://my.zakupivli.pro/remote/dispatcher/state_purchase_view/31629916" TargetMode="External"/><Relationship Id="rId113" Type="http://schemas.openxmlformats.org/officeDocument/2006/relationships/hyperlink" Target="https://my.zakupivli.pro/remote/dispatcher/state_purchase_view/30370378" TargetMode="External"/><Relationship Id="rId134" Type="http://schemas.openxmlformats.org/officeDocument/2006/relationships/hyperlink" Target="https://my.zakupivli.pro/remote/dispatcher/state_purchase_view/29668338" TargetMode="External"/><Relationship Id="rId320" Type="http://schemas.openxmlformats.org/officeDocument/2006/relationships/hyperlink" Target="https://my.zakupivli.pro/remote/dispatcher/state_purchase_view/23843222" TargetMode="External"/><Relationship Id="rId80" Type="http://schemas.openxmlformats.org/officeDocument/2006/relationships/hyperlink" Target="https://my.zakupivli.pro/remote/dispatcher/state_purchase_view/31438477" TargetMode="External"/><Relationship Id="rId155" Type="http://schemas.openxmlformats.org/officeDocument/2006/relationships/hyperlink" Target="https://my.zakupivli.pro/remote/dispatcher/state_purchase_view/28786695" TargetMode="External"/><Relationship Id="rId176" Type="http://schemas.openxmlformats.org/officeDocument/2006/relationships/hyperlink" Target="https://my.zakupivli.pro/remote/dispatcher/state_purchase_view/28371436" TargetMode="External"/><Relationship Id="rId197" Type="http://schemas.openxmlformats.org/officeDocument/2006/relationships/hyperlink" Target="https://my.zakupivli.pro/remote/dispatcher/state_purchase_view/27585442" TargetMode="External"/><Relationship Id="rId341" Type="http://schemas.openxmlformats.org/officeDocument/2006/relationships/hyperlink" Target="https://my.zakupivli.pro/remote/dispatcher/state_purchase_view/23109691" TargetMode="External"/><Relationship Id="rId201" Type="http://schemas.openxmlformats.org/officeDocument/2006/relationships/hyperlink" Target="https://auction.openprocurement.org/tenders/0f99c75df9a54c81ab7881ad7a699319" TargetMode="External"/><Relationship Id="rId222" Type="http://schemas.openxmlformats.org/officeDocument/2006/relationships/hyperlink" Target="https://auction.openprocurement.org/tenders/0750b9e7d18149f4b2b189f42c3aaf78" TargetMode="External"/><Relationship Id="rId243" Type="http://schemas.openxmlformats.org/officeDocument/2006/relationships/hyperlink" Target="https://my.zakupivli.pro/remote/dispatcher/state_purchase_view/26524504" TargetMode="External"/><Relationship Id="rId264" Type="http://schemas.openxmlformats.org/officeDocument/2006/relationships/hyperlink" Target="https://my.zakupivli.pro/remote/dispatcher/state_purchase_view/25919802" TargetMode="External"/><Relationship Id="rId285" Type="http://schemas.openxmlformats.org/officeDocument/2006/relationships/hyperlink" Target="https://auction.openprocurement.org/tenders/17827d397cb34afcab6a3610cd767b35" TargetMode="External"/><Relationship Id="rId17" Type="http://schemas.openxmlformats.org/officeDocument/2006/relationships/hyperlink" Target="https://my.zakupivli.pro/remote/dispatcher/state_purchase_view/33379772" TargetMode="External"/><Relationship Id="rId38" Type="http://schemas.openxmlformats.org/officeDocument/2006/relationships/hyperlink" Target="https://my.zakupivli.pro/remote/dispatcher/state_purchase_view/32918450" TargetMode="External"/><Relationship Id="rId59" Type="http://schemas.openxmlformats.org/officeDocument/2006/relationships/hyperlink" Target="https://my.zakupivli.pro/remote/dispatcher/state_purchase_view/32079983" TargetMode="External"/><Relationship Id="rId103" Type="http://schemas.openxmlformats.org/officeDocument/2006/relationships/hyperlink" Target="https://my.zakupivli.pro/remote/dispatcher/state_purchase_view/30564667" TargetMode="External"/><Relationship Id="rId124" Type="http://schemas.openxmlformats.org/officeDocument/2006/relationships/hyperlink" Target="https://my.zakupivli.pro/remote/dispatcher/state_purchase_view/30178452" TargetMode="External"/><Relationship Id="rId310" Type="http://schemas.openxmlformats.org/officeDocument/2006/relationships/hyperlink" Target="https://my.zakupivli.pro/remote/dispatcher/state_purchase_view/23846862" TargetMode="External"/><Relationship Id="rId70" Type="http://schemas.openxmlformats.org/officeDocument/2006/relationships/hyperlink" Target="https://my.zakupivli.pro/remote/dispatcher/state_purchase_view/31627587" TargetMode="External"/><Relationship Id="rId91" Type="http://schemas.openxmlformats.org/officeDocument/2006/relationships/hyperlink" Target="https://my.zakupivli.pro/remote/dispatcher/state_purchase_view/30687539" TargetMode="External"/><Relationship Id="rId145" Type="http://schemas.openxmlformats.org/officeDocument/2006/relationships/hyperlink" Target="https://my.zakupivli.pro/remote/dispatcher/state_purchase_view/29291206" TargetMode="External"/><Relationship Id="rId166" Type="http://schemas.openxmlformats.org/officeDocument/2006/relationships/hyperlink" Target="https://auctions.prozorro.gov.ua/tenders/ecc5d703774e40f99189aabd22175ab5" TargetMode="External"/><Relationship Id="rId187" Type="http://schemas.openxmlformats.org/officeDocument/2006/relationships/hyperlink" Target="https://my.zakupivli.pro/remote/dispatcher/state_purchase_view/28057422" TargetMode="External"/><Relationship Id="rId331" Type="http://schemas.openxmlformats.org/officeDocument/2006/relationships/hyperlink" Target="https://my.zakupivli.pro/remote/dispatcher/state_purchase_view/23414347" TargetMode="External"/><Relationship Id="rId352" Type="http://schemas.openxmlformats.org/officeDocument/2006/relationships/hyperlink" Target="https://my.zakupivli.pro/remote/dispatcher/state_purchase_view/22949264" TargetMode="External"/><Relationship Id="rId1" Type="http://schemas.openxmlformats.org/officeDocument/2006/relationships/hyperlink" Target="mailto:report-feedback@zakupivli.pro" TargetMode="External"/><Relationship Id="rId212" Type="http://schemas.openxmlformats.org/officeDocument/2006/relationships/hyperlink" Target="https://my.zakupivli.pro/remote/dispatcher/state_purchase_view/27210709" TargetMode="External"/><Relationship Id="rId233" Type="http://schemas.openxmlformats.org/officeDocument/2006/relationships/hyperlink" Target="https://my.zakupivli.pro/remote/dispatcher/state_purchase_view/26737884" TargetMode="External"/><Relationship Id="rId254" Type="http://schemas.openxmlformats.org/officeDocument/2006/relationships/hyperlink" Target="https://my.zakupivli.pro/remote/dispatcher/state_purchase_view/26317821" TargetMode="External"/><Relationship Id="rId28" Type="http://schemas.openxmlformats.org/officeDocument/2006/relationships/hyperlink" Target="https://my.zakupivli.pro/remote/dispatcher/state_purchase_view/33205248" TargetMode="External"/><Relationship Id="rId49" Type="http://schemas.openxmlformats.org/officeDocument/2006/relationships/hyperlink" Target="https://my.zakupivli.pro/remote/dispatcher/state_purchase_view/32484186" TargetMode="External"/><Relationship Id="rId114" Type="http://schemas.openxmlformats.org/officeDocument/2006/relationships/hyperlink" Target="https://my.zakupivli.pro/remote/dispatcher/state_purchase_view/30369755" TargetMode="External"/><Relationship Id="rId275" Type="http://schemas.openxmlformats.org/officeDocument/2006/relationships/hyperlink" Target="https://my.zakupivli.pro/remote/dispatcher/state_purchase_view/25329444" TargetMode="External"/><Relationship Id="rId296" Type="http://schemas.openxmlformats.org/officeDocument/2006/relationships/hyperlink" Target="https://my.zakupivli.pro/remote/dispatcher/state_purchase_view/24650450" TargetMode="External"/><Relationship Id="rId300" Type="http://schemas.openxmlformats.org/officeDocument/2006/relationships/hyperlink" Target="https://my.zakupivli.pro/remote/dispatcher/state_purchase_view/24552235" TargetMode="External"/><Relationship Id="rId60" Type="http://schemas.openxmlformats.org/officeDocument/2006/relationships/hyperlink" Target="https://my.zakupivli.pro/remote/dispatcher/state_purchase_view/31918696" TargetMode="External"/><Relationship Id="rId81" Type="http://schemas.openxmlformats.org/officeDocument/2006/relationships/hyperlink" Target="https://my.zakupivli.pro/remote/dispatcher/state_purchase_view/31243909" TargetMode="External"/><Relationship Id="rId135" Type="http://schemas.openxmlformats.org/officeDocument/2006/relationships/hyperlink" Target="https://my.zakupivli.pro/remote/dispatcher/state_purchase_view/29668008" TargetMode="External"/><Relationship Id="rId156" Type="http://schemas.openxmlformats.org/officeDocument/2006/relationships/hyperlink" Target="https://my.zakupivli.pro/remote/dispatcher/state_purchase_view/28727419" TargetMode="External"/><Relationship Id="rId177" Type="http://schemas.openxmlformats.org/officeDocument/2006/relationships/hyperlink" Target="https://my.zakupivli.pro/remote/dispatcher/state_purchase_view/28362758" TargetMode="External"/><Relationship Id="rId198" Type="http://schemas.openxmlformats.org/officeDocument/2006/relationships/hyperlink" Target="https://my.zakupivli.pro/remote/dispatcher/state_purchase_view/27548439" TargetMode="External"/><Relationship Id="rId321" Type="http://schemas.openxmlformats.org/officeDocument/2006/relationships/hyperlink" Target="https://auction.openprocurement.org/tenders/48e53acfc6984c789e14818d0e4bef4a" TargetMode="External"/><Relationship Id="rId342" Type="http://schemas.openxmlformats.org/officeDocument/2006/relationships/hyperlink" Target="https://my.zakupivli.pro/remote/dispatcher/state_purchase_view/23109260" TargetMode="External"/><Relationship Id="rId202" Type="http://schemas.openxmlformats.org/officeDocument/2006/relationships/hyperlink" Target="https://my.zakupivli.pro/remote/dispatcher/state_purchase_view/27405353" TargetMode="External"/><Relationship Id="rId223" Type="http://schemas.openxmlformats.org/officeDocument/2006/relationships/hyperlink" Target="https://my.zakupivli.pro/remote/dispatcher/state_purchase_view/27073561" TargetMode="External"/><Relationship Id="rId244" Type="http://schemas.openxmlformats.org/officeDocument/2006/relationships/hyperlink" Target="https://my.zakupivli.pro/remote/dispatcher/state_purchase_view/26524028" TargetMode="External"/><Relationship Id="rId18" Type="http://schemas.openxmlformats.org/officeDocument/2006/relationships/hyperlink" Target="https://my.zakupivli.pro/remote/dispatcher/state_purchase_view/33377178" TargetMode="External"/><Relationship Id="rId39" Type="http://schemas.openxmlformats.org/officeDocument/2006/relationships/hyperlink" Target="https://my.zakupivli.pro/remote/dispatcher/state_purchase_view/32913925" TargetMode="External"/><Relationship Id="rId265" Type="http://schemas.openxmlformats.org/officeDocument/2006/relationships/hyperlink" Target="https://my.zakupivli.pro/remote/dispatcher/state_purchase_view/25671803" TargetMode="External"/><Relationship Id="rId286" Type="http://schemas.openxmlformats.org/officeDocument/2006/relationships/hyperlink" Target="https://my.zakupivli.pro/remote/dispatcher/state_purchase_view/24966366" TargetMode="External"/><Relationship Id="rId50" Type="http://schemas.openxmlformats.org/officeDocument/2006/relationships/hyperlink" Target="https://my.zakupivli.pro/remote/dispatcher/state_purchase_view/32479637" TargetMode="External"/><Relationship Id="rId104" Type="http://schemas.openxmlformats.org/officeDocument/2006/relationships/hyperlink" Target="https://my.zakupivli.pro/remote/dispatcher/state_purchase_view/30507934" TargetMode="External"/><Relationship Id="rId125" Type="http://schemas.openxmlformats.org/officeDocument/2006/relationships/hyperlink" Target="https://my.zakupivli.pro/remote/dispatcher/state_purchase_view/30176760" TargetMode="External"/><Relationship Id="rId146" Type="http://schemas.openxmlformats.org/officeDocument/2006/relationships/hyperlink" Target="https://my.zakupivli.pro/remote/dispatcher/state_purchase_view/29109082" TargetMode="External"/><Relationship Id="rId167" Type="http://schemas.openxmlformats.org/officeDocument/2006/relationships/hyperlink" Target="https://my.zakupivli.pro/remote/dispatcher/state_purchase_view/28607526" TargetMode="External"/><Relationship Id="rId188" Type="http://schemas.openxmlformats.org/officeDocument/2006/relationships/hyperlink" Target="https://my.zakupivli.pro/remote/dispatcher/state_purchase_view/27973896" TargetMode="External"/><Relationship Id="rId311" Type="http://schemas.openxmlformats.org/officeDocument/2006/relationships/hyperlink" Target="https://my.zakupivli.pro/remote/dispatcher/state_purchase_view/23846788" TargetMode="External"/><Relationship Id="rId332" Type="http://schemas.openxmlformats.org/officeDocument/2006/relationships/hyperlink" Target="https://my.zakupivli.pro/remote/dispatcher/state_purchase_view/23413740" TargetMode="External"/><Relationship Id="rId353" Type="http://schemas.openxmlformats.org/officeDocument/2006/relationships/hyperlink" Target="https://my.zakupivli.pro/remote/dispatcher/state_purchase_view/22841361" TargetMode="External"/><Relationship Id="rId71" Type="http://schemas.openxmlformats.org/officeDocument/2006/relationships/hyperlink" Target="https://my.zakupivli.pro/remote/dispatcher/state_purchase_view/31606368" TargetMode="External"/><Relationship Id="rId92" Type="http://schemas.openxmlformats.org/officeDocument/2006/relationships/hyperlink" Target="https://my.zakupivli.pro/remote/dispatcher/state_purchase_view/30686601" TargetMode="External"/><Relationship Id="rId213" Type="http://schemas.openxmlformats.org/officeDocument/2006/relationships/hyperlink" Target="https://my.zakupivli.pro/remote/dispatcher/state_purchase_view/27210341" TargetMode="External"/><Relationship Id="rId234" Type="http://schemas.openxmlformats.org/officeDocument/2006/relationships/hyperlink" Target="https://my.zakupivli.pro/remote/dispatcher/state_purchase_view/26736232" TargetMode="External"/><Relationship Id="rId2" Type="http://schemas.openxmlformats.org/officeDocument/2006/relationships/hyperlink" Target="https://my.zakupivli.pro/remote/dispatcher/state_purchase_view/33873805" TargetMode="External"/><Relationship Id="rId29" Type="http://schemas.openxmlformats.org/officeDocument/2006/relationships/hyperlink" Target="https://my.zakupivli.pro/remote/dispatcher/state_purchase_view/33200249" TargetMode="External"/><Relationship Id="rId255" Type="http://schemas.openxmlformats.org/officeDocument/2006/relationships/hyperlink" Target="https://my.zakupivli.pro/remote/dispatcher/state_purchase_view/26255104" TargetMode="External"/><Relationship Id="rId276" Type="http://schemas.openxmlformats.org/officeDocument/2006/relationships/hyperlink" Target="https://my.zakupivli.pro/remote/dispatcher/state_purchase_view/25329071" TargetMode="External"/><Relationship Id="rId297" Type="http://schemas.openxmlformats.org/officeDocument/2006/relationships/hyperlink" Target="https://my.zakupivli.pro/remote/dispatcher/state_purchase_view/24648121" TargetMode="External"/><Relationship Id="rId40" Type="http://schemas.openxmlformats.org/officeDocument/2006/relationships/hyperlink" Target="https://my.zakupivli.pro/remote/dispatcher/state_purchase_view/32827091" TargetMode="External"/><Relationship Id="rId115" Type="http://schemas.openxmlformats.org/officeDocument/2006/relationships/hyperlink" Target="https://my.zakupivli.pro/remote/dispatcher/state_purchase_view/30310356" TargetMode="External"/><Relationship Id="rId136" Type="http://schemas.openxmlformats.org/officeDocument/2006/relationships/hyperlink" Target="https://my.zakupivli.pro/remote/dispatcher/state_purchase_view/29667717" TargetMode="External"/><Relationship Id="rId157" Type="http://schemas.openxmlformats.org/officeDocument/2006/relationships/hyperlink" Target="https://my.zakupivli.pro/remote/dispatcher/state_purchase_view/28720454" TargetMode="External"/><Relationship Id="rId178" Type="http://schemas.openxmlformats.org/officeDocument/2006/relationships/hyperlink" Target="https://auctions.prozorro.gov.ua/tenders/b296549e3c69473f91cdd4a5c37c0fbc" TargetMode="External"/><Relationship Id="rId301" Type="http://schemas.openxmlformats.org/officeDocument/2006/relationships/hyperlink" Target="https://my.zakupivli.pro/remote/dispatcher/state_purchase_view/24378202" TargetMode="External"/><Relationship Id="rId322" Type="http://schemas.openxmlformats.org/officeDocument/2006/relationships/hyperlink" Target="https://my.zakupivli.pro/remote/dispatcher/state_purchase_view/23842784" TargetMode="External"/><Relationship Id="rId343" Type="http://schemas.openxmlformats.org/officeDocument/2006/relationships/hyperlink" Target="https://my.zakupivli.pro/remote/dispatcher/state_purchase_view/23018757" TargetMode="External"/><Relationship Id="rId61" Type="http://schemas.openxmlformats.org/officeDocument/2006/relationships/hyperlink" Target="https://my.zakupivli.pro/remote/dispatcher/state_purchase_view/31836170" TargetMode="External"/><Relationship Id="rId82" Type="http://schemas.openxmlformats.org/officeDocument/2006/relationships/hyperlink" Target="https://my.zakupivli.pro/remote/dispatcher/state_purchase_view/30988054" TargetMode="External"/><Relationship Id="rId199" Type="http://schemas.openxmlformats.org/officeDocument/2006/relationships/hyperlink" Target="https://my.zakupivli.pro/remote/dispatcher/state_purchase_view/27533721" TargetMode="External"/><Relationship Id="rId203" Type="http://schemas.openxmlformats.org/officeDocument/2006/relationships/hyperlink" Target="https://my.zakupivli.pro/remote/dispatcher/state_purchase_view/27402467" TargetMode="External"/><Relationship Id="rId19" Type="http://schemas.openxmlformats.org/officeDocument/2006/relationships/hyperlink" Target="https://my.zakupivli.pro/remote/dispatcher/state_purchase_view/33375366" TargetMode="External"/><Relationship Id="rId224" Type="http://schemas.openxmlformats.org/officeDocument/2006/relationships/hyperlink" Target="https://auction.openprocurement.org/tenders/3b5ef4213876439f92902b9b74355749" TargetMode="External"/><Relationship Id="rId245" Type="http://schemas.openxmlformats.org/officeDocument/2006/relationships/hyperlink" Target="https://my.zakupivli.pro/remote/dispatcher/state_purchase_view/26523676" TargetMode="External"/><Relationship Id="rId266" Type="http://schemas.openxmlformats.org/officeDocument/2006/relationships/hyperlink" Target="https://my.zakupivli.pro/remote/dispatcher/state_purchase_view/25671427" TargetMode="External"/><Relationship Id="rId287" Type="http://schemas.openxmlformats.org/officeDocument/2006/relationships/hyperlink" Target="https://my.zakupivli.pro/remote/dispatcher/state_purchase_view/24965483" TargetMode="External"/><Relationship Id="rId30" Type="http://schemas.openxmlformats.org/officeDocument/2006/relationships/hyperlink" Target="https://my.zakupivli.pro/remote/dispatcher/state_purchase_view/33196753" TargetMode="External"/><Relationship Id="rId105" Type="http://schemas.openxmlformats.org/officeDocument/2006/relationships/hyperlink" Target="https://my.zakupivli.pro/remote/dispatcher/state_purchase_view/30507718" TargetMode="External"/><Relationship Id="rId126" Type="http://schemas.openxmlformats.org/officeDocument/2006/relationships/hyperlink" Target="https://my.zakupivli.pro/remote/dispatcher/state_purchase_view/30116693" TargetMode="External"/><Relationship Id="rId147" Type="http://schemas.openxmlformats.org/officeDocument/2006/relationships/hyperlink" Target="https://my.zakupivli.pro/remote/dispatcher/state_purchase_view/29108842" TargetMode="External"/><Relationship Id="rId168" Type="http://schemas.openxmlformats.org/officeDocument/2006/relationships/hyperlink" Target="https://auctions.prozorro.gov.ua/tenders/63b8bb1e90fc431f997530d07e50bbf8" TargetMode="External"/><Relationship Id="rId312" Type="http://schemas.openxmlformats.org/officeDocument/2006/relationships/hyperlink" Target="https://my.zakupivli.pro/remote/dispatcher/state_purchase_view/23846181" TargetMode="External"/><Relationship Id="rId333" Type="http://schemas.openxmlformats.org/officeDocument/2006/relationships/hyperlink" Target="https://my.zakupivli.pro/remote/dispatcher/state_purchase_view/23251297" TargetMode="External"/><Relationship Id="rId51" Type="http://schemas.openxmlformats.org/officeDocument/2006/relationships/hyperlink" Target="https://my.zakupivli.pro/remote/dispatcher/state_purchase_view/32476190" TargetMode="External"/><Relationship Id="rId72" Type="http://schemas.openxmlformats.org/officeDocument/2006/relationships/hyperlink" Target="https://my.zakupivli.pro/remote/dispatcher/state_purchase_view/31605238" TargetMode="External"/><Relationship Id="rId93" Type="http://schemas.openxmlformats.org/officeDocument/2006/relationships/hyperlink" Target="https://my.zakupivli.pro/remote/dispatcher/state_purchase_view/30683569" TargetMode="External"/><Relationship Id="rId189" Type="http://schemas.openxmlformats.org/officeDocument/2006/relationships/hyperlink" Target="https://my.zakupivli.pro/remote/dispatcher/state_purchase_view/27973799" TargetMode="External"/><Relationship Id="rId3" Type="http://schemas.openxmlformats.org/officeDocument/2006/relationships/hyperlink" Target="https://my.zakupivli.pro/remote/dispatcher/state_purchase_view/33872854" TargetMode="External"/><Relationship Id="rId214" Type="http://schemas.openxmlformats.org/officeDocument/2006/relationships/hyperlink" Target="https://my.zakupivli.pro/remote/dispatcher/state_purchase_view/27180848" TargetMode="External"/><Relationship Id="rId235" Type="http://schemas.openxmlformats.org/officeDocument/2006/relationships/hyperlink" Target="https://my.zakupivli.pro/remote/dispatcher/state_purchase_view/26733137" TargetMode="External"/><Relationship Id="rId256" Type="http://schemas.openxmlformats.org/officeDocument/2006/relationships/hyperlink" Target="https://my.zakupivli.pro/remote/dispatcher/state_purchase_view/26254263" TargetMode="External"/><Relationship Id="rId277" Type="http://schemas.openxmlformats.org/officeDocument/2006/relationships/hyperlink" Target="https://my.zakupivli.pro/remote/dispatcher/state_purchase_view/25327287" TargetMode="External"/><Relationship Id="rId298" Type="http://schemas.openxmlformats.org/officeDocument/2006/relationships/hyperlink" Target="https://my.zakupivli.pro/remote/dispatcher/state_purchase_view/24647956" TargetMode="External"/><Relationship Id="rId116" Type="http://schemas.openxmlformats.org/officeDocument/2006/relationships/hyperlink" Target="https://my.zakupivli.pro/remote/dispatcher/state_purchase_view/30308231" TargetMode="External"/><Relationship Id="rId137" Type="http://schemas.openxmlformats.org/officeDocument/2006/relationships/hyperlink" Target="https://my.zakupivli.pro/remote/dispatcher/state_purchase_view/29666767" TargetMode="External"/><Relationship Id="rId158" Type="http://schemas.openxmlformats.org/officeDocument/2006/relationships/hyperlink" Target="https://my.zakupivli.pro/remote/dispatcher/state_purchase_view/28715345" TargetMode="External"/><Relationship Id="rId302" Type="http://schemas.openxmlformats.org/officeDocument/2006/relationships/hyperlink" Target="https://my.zakupivli.pro/remote/dispatcher/state_purchase_view/24377841" TargetMode="External"/><Relationship Id="rId323" Type="http://schemas.openxmlformats.org/officeDocument/2006/relationships/hyperlink" Target="https://my.zakupivli.pro/remote/dispatcher/state_purchase_view/23842237" TargetMode="External"/><Relationship Id="rId344" Type="http://schemas.openxmlformats.org/officeDocument/2006/relationships/hyperlink" Target="https://my.zakupivli.pro/remote/dispatcher/state_purchase_view/23018509" TargetMode="External"/><Relationship Id="rId20" Type="http://schemas.openxmlformats.org/officeDocument/2006/relationships/hyperlink" Target="https://my.zakupivli.pro/remote/dispatcher/state_purchase_view/33373263" TargetMode="External"/><Relationship Id="rId41" Type="http://schemas.openxmlformats.org/officeDocument/2006/relationships/hyperlink" Target="https://my.zakupivli.pro/remote/dispatcher/state_purchase_view/32764278" TargetMode="External"/><Relationship Id="rId62" Type="http://schemas.openxmlformats.org/officeDocument/2006/relationships/hyperlink" Target="https://my.zakupivli.pro/remote/dispatcher/state_purchase_view/31715343" TargetMode="External"/><Relationship Id="rId83" Type="http://schemas.openxmlformats.org/officeDocument/2006/relationships/hyperlink" Target="https://my.zakupivli.pro/remote/dispatcher/state_purchase_view/30987012" TargetMode="External"/><Relationship Id="rId179" Type="http://schemas.openxmlformats.org/officeDocument/2006/relationships/hyperlink" Target="https://my.zakupivli.pro/remote/dispatcher/state_purchase_view/28331713" TargetMode="External"/><Relationship Id="rId190" Type="http://schemas.openxmlformats.org/officeDocument/2006/relationships/hyperlink" Target="https://my.zakupivli.pro/remote/dispatcher/state_purchase_view/27972925" TargetMode="External"/><Relationship Id="rId204" Type="http://schemas.openxmlformats.org/officeDocument/2006/relationships/hyperlink" Target="https://my.zakupivli.pro/remote/dispatcher/state_purchase_view/27372391" TargetMode="External"/><Relationship Id="rId225" Type="http://schemas.openxmlformats.org/officeDocument/2006/relationships/hyperlink" Target="https://my.zakupivli.pro/remote/dispatcher/state_purchase_view/27060051" TargetMode="External"/><Relationship Id="rId246" Type="http://schemas.openxmlformats.org/officeDocument/2006/relationships/hyperlink" Target="https://my.zakupivli.pro/remote/dispatcher/state_purchase_view/26495697" TargetMode="External"/><Relationship Id="rId267" Type="http://schemas.openxmlformats.org/officeDocument/2006/relationships/hyperlink" Target="https://my.zakupivli.pro/remote/dispatcher/state_purchase_view/25507656" TargetMode="External"/><Relationship Id="rId288" Type="http://schemas.openxmlformats.org/officeDocument/2006/relationships/hyperlink" Target="https://my.zakupivli.pro/remote/dispatcher/state_purchase_view/24962760" TargetMode="External"/><Relationship Id="rId106" Type="http://schemas.openxmlformats.org/officeDocument/2006/relationships/hyperlink" Target="https://my.zakupivli.pro/remote/dispatcher/state_purchase_view/30506723" TargetMode="External"/><Relationship Id="rId127" Type="http://schemas.openxmlformats.org/officeDocument/2006/relationships/hyperlink" Target="https://my.zakupivli.pro/remote/dispatcher/state_purchase_view/30091641" TargetMode="External"/><Relationship Id="rId313" Type="http://schemas.openxmlformats.org/officeDocument/2006/relationships/hyperlink" Target="https://my.zakupivli.pro/remote/dispatcher/state_purchase_view/23845837" TargetMode="External"/><Relationship Id="rId10" Type="http://schemas.openxmlformats.org/officeDocument/2006/relationships/hyperlink" Target="https://my.zakupivli.pro/remote/dispatcher/state_purchase_view/33767499" TargetMode="External"/><Relationship Id="rId31" Type="http://schemas.openxmlformats.org/officeDocument/2006/relationships/hyperlink" Target="https://my.zakupivli.pro/remote/dispatcher/state_purchase_view/33195445" TargetMode="External"/><Relationship Id="rId52" Type="http://schemas.openxmlformats.org/officeDocument/2006/relationships/hyperlink" Target="https://my.zakupivli.pro/remote/dispatcher/state_purchase_view/32397922" TargetMode="External"/><Relationship Id="rId73" Type="http://schemas.openxmlformats.org/officeDocument/2006/relationships/hyperlink" Target="https://my.zakupivli.pro/remote/dispatcher/state_purchase_view/31604868" TargetMode="External"/><Relationship Id="rId94" Type="http://schemas.openxmlformats.org/officeDocument/2006/relationships/hyperlink" Target="https://my.zakupivli.pro/remote/dispatcher/state_purchase_view/30674568" TargetMode="External"/><Relationship Id="rId148" Type="http://schemas.openxmlformats.org/officeDocument/2006/relationships/hyperlink" Target="https://my.zakupivli.pro/remote/dispatcher/state_purchase_view/28913899" TargetMode="External"/><Relationship Id="rId169" Type="http://schemas.openxmlformats.org/officeDocument/2006/relationships/hyperlink" Target="https://my.zakupivli.pro/remote/dispatcher/state_purchase_view/28576839" TargetMode="External"/><Relationship Id="rId334" Type="http://schemas.openxmlformats.org/officeDocument/2006/relationships/hyperlink" Target="https://my.zakupivli.pro/remote/dispatcher/state_purchase_view/23250175" TargetMode="External"/><Relationship Id="rId4" Type="http://schemas.openxmlformats.org/officeDocument/2006/relationships/hyperlink" Target="https://my.zakupivli.pro/remote/dispatcher/state_purchase_view/33786579" TargetMode="External"/><Relationship Id="rId180" Type="http://schemas.openxmlformats.org/officeDocument/2006/relationships/hyperlink" Target="https://my.zakupivli.pro/remote/dispatcher/state_purchase_view/28324719" TargetMode="External"/><Relationship Id="rId215" Type="http://schemas.openxmlformats.org/officeDocument/2006/relationships/hyperlink" Target="https://my.zakupivli.pro/remote/dispatcher/state_purchase_view/27117533" TargetMode="External"/><Relationship Id="rId236" Type="http://schemas.openxmlformats.org/officeDocument/2006/relationships/hyperlink" Target="https://my.zakupivli.pro/remote/dispatcher/state_purchase_view/26699650" TargetMode="External"/><Relationship Id="rId257" Type="http://schemas.openxmlformats.org/officeDocument/2006/relationships/hyperlink" Target="https://my.zakupivli.pro/remote/dispatcher/state_purchase_view/26245383" TargetMode="External"/><Relationship Id="rId278" Type="http://schemas.openxmlformats.org/officeDocument/2006/relationships/hyperlink" Target="https://my.zakupivli.pro/remote/dispatcher/state_purchase_view/25214777" TargetMode="External"/><Relationship Id="rId303" Type="http://schemas.openxmlformats.org/officeDocument/2006/relationships/hyperlink" Target="https://my.zakupivli.pro/remote/dispatcher/state_purchase_view/24376632" TargetMode="External"/><Relationship Id="rId42" Type="http://schemas.openxmlformats.org/officeDocument/2006/relationships/hyperlink" Target="https://my.zakupivli.pro/remote/dispatcher/state_purchase_view/32748059" TargetMode="External"/><Relationship Id="rId84" Type="http://schemas.openxmlformats.org/officeDocument/2006/relationships/hyperlink" Target="https://my.zakupivli.pro/remote/dispatcher/state_purchase_view/30983617" TargetMode="External"/><Relationship Id="rId138" Type="http://schemas.openxmlformats.org/officeDocument/2006/relationships/hyperlink" Target="https://my.zakupivli.pro/remote/dispatcher/state_purchase_view/29633426" TargetMode="External"/><Relationship Id="rId345" Type="http://schemas.openxmlformats.org/officeDocument/2006/relationships/hyperlink" Target="https://auction.openprocurement.org/tenders/b6548ece3bbc4013bafed6b9d8ac1e43" TargetMode="External"/><Relationship Id="rId191" Type="http://schemas.openxmlformats.org/officeDocument/2006/relationships/hyperlink" Target="https://my.zakupivli.pro/remote/dispatcher/state_purchase_view/27971717" TargetMode="External"/><Relationship Id="rId205" Type="http://schemas.openxmlformats.org/officeDocument/2006/relationships/hyperlink" Target="https://my.zakupivli.pro/remote/dispatcher/state_purchase_view/27341931" TargetMode="External"/><Relationship Id="rId247" Type="http://schemas.openxmlformats.org/officeDocument/2006/relationships/hyperlink" Target="https://my.zakupivli.pro/remote/dispatcher/state_purchase_view/26494418" TargetMode="External"/><Relationship Id="rId107" Type="http://schemas.openxmlformats.org/officeDocument/2006/relationships/hyperlink" Target="https://my.zakupivli.pro/remote/dispatcher/state_purchase_view/30505916" TargetMode="External"/><Relationship Id="rId289" Type="http://schemas.openxmlformats.org/officeDocument/2006/relationships/hyperlink" Target="https://my.zakupivli.pro/remote/dispatcher/state_purchase_view/24962037" TargetMode="External"/><Relationship Id="rId11" Type="http://schemas.openxmlformats.org/officeDocument/2006/relationships/hyperlink" Target="https://auctions.prozorro.gov.ua/tenders/9a50f1796d0048a4a86f0ac7f70fbb49" TargetMode="External"/><Relationship Id="rId53" Type="http://schemas.openxmlformats.org/officeDocument/2006/relationships/hyperlink" Target="https://my.zakupivli.pro/remote/dispatcher/state_purchase_view/32270418" TargetMode="External"/><Relationship Id="rId149" Type="http://schemas.openxmlformats.org/officeDocument/2006/relationships/hyperlink" Target="https://my.zakupivli.pro/remote/dispatcher/state_purchase_view/28874471" TargetMode="External"/><Relationship Id="rId314" Type="http://schemas.openxmlformats.org/officeDocument/2006/relationships/hyperlink" Target="https://my.zakupivli.pro/remote/dispatcher/state_purchase_view/23845807" TargetMode="External"/><Relationship Id="rId95" Type="http://schemas.openxmlformats.org/officeDocument/2006/relationships/hyperlink" Target="https://my.zakupivli.pro/remote/dispatcher/state_purchase_view/30673467" TargetMode="External"/><Relationship Id="rId160" Type="http://schemas.openxmlformats.org/officeDocument/2006/relationships/hyperlink" Target="https://my.zakupivli.pro/remote/dispatcher/state_purchase_view/28714015" TargetMode="External"/><Relationship Id="rId216" Type="http://schemas.openxmlformats.org/officeDocument/2006/relationships/hyperlink" Target="https://auction.openprocurement.org/tenders/8265b6a829944abfb381889bcfa15027" TargetMode="External"/><Relationship Id="rId258" Type="http://schemas.openxmlformats.org/officeDocument/2006/relationships/hyperlink" Target="https://my.zakupivli.pro/remote/dispatcher/state_purchase_view/26244865" TargetMode="External"/><Relationship Id="rId22" Type="http://schemas.openxmlformats.org/officeDocument/2006/relationships/hyperlink" Target="https://my.zakupivli.pro/remote/dispatcher/state_purchase_view/33309467" TargetMode="External"/><Relationship Id="rId64" Type="http://schemas.openxmlformats.org/officeDocument/2006/relationships/hyperlink" Target="https://my.zakupivli.pro/remote/dispatcher/state_purchase_view/31713856" TargetMode="External"/><Relationship Id="rId118" Type="http://schemas.openxmlformats.org/officeDocument/2006/relationships/hyperlink" Target="https://my.zakupivli.pro/remote/dispatcher/state_purchase_view/30307172" TargetMode="External"/><Relationship Id="rId325" Type="http://schemas.openxmlformats.org/officeDocument/2006/relationships/hyperlink" Target="https://my.zakupivli.pro/remote/dispatcher/state_purchase_view/23841204" TargetMode="External"/><Relationship Id="rId171" Type="http://schemas.openxmlformats.org/officeDocument/2006/relationships/hyperlink" Target="https://my.zakupivli.pro/remote/dispatcher/state_purchase_view/28467299" TargetMode="External"/><Relationship Id="rId227" Type="http://schemas.openxmlformats.org/officeDocument/2006/relationships/hyperlink" Target="https://my.zakupivli.pro/remote/dispatcher/state_purchase_view/26937966" TargetMode="External"/><Relationship Id="rId269" Type="http://schemas.openxmlformats.org/officeDocument/2006/relationships/hyperlink" Target="https://my.zakupivli.pro/remote/dispatcher/state_purchase_view/25472610" TargetMode="External"/><Relationship Id="rId33" Type="http://schemas.openxmlformats.org/officeDocument/2006/relationships/hyperlink" Target="https://my.zakupivli.pro/remote/dispatcher/state_purchase_view/33190175" TargetMode="External"/><Relationship Id="rId129" Type="http://schemas.openxmlformats.org/officeDocument/2006/relationships/hyperlink" Target="https://my.zakupivli.pro/remote/dispatcher/state_purchase_view/30089789" TargetMode="External"/><Relationship Id="rId280" Type="http://schemas.openxmlformats.org/officeDocument/2006/relationships/hyperlink" Target="https://my.zakupivli.pro/remote/dispatcher/state_purchase_view/25150526" TargetMode="External"/><Relationship Id="rId336" Type="http://schemas.openxmlformats.org/officeDocument/2006/relationships/hyperlink" Target="https://my.zakupivli.pro/remote/dispatcher/state_purchase_view/23129198" TargetMode="External"/><Relationship Id="rId75" Type="http://schemas.openxmlformats.org/officeDocument/2006/relationships/hyperlink" Target="https://my.zakupivli.pro/remote/dispatcher/state_purchase_view/31484897" TargetMode="External"/><Relationship Id="rId140" Type="http://schemas.openxmlformats.org/officeDocument/2006/relationships/hyperlink" Target="https://my.zakupivli.pro/remote/dispatcher/state_purchase_view/29632510" TargetMode="External"/><Relationship Id="rId182" Type="http://schemas.openxmlformats.org/officeDocument/2006/relationships/hyperlink" Target="https://my.zakupivli.pro/remote/dispatcher/state_purchase_view/28207752" TargetMode="External"/><Relationship Id="rId6" Type="http://schemas.openxmlformats.org/officeDocument/2006/relationships/hyperlink" Target="https://my.zakupivli.pro/remote/dispatcher/state_purchase_view/33783361" TargetMode="External"/><Relationship Id="rId238" Type="http://schemas.openxmlformats.org/officeDocument/2006/relationships/hyperlink" Target="https://my.zakupivli.pro/remote/dispatcher/state_purchase_view/26698057" TargetMode="External"/><Relationship Id="rId291" Type="http://schemas.openxmlformats.org/officeDocument/2006/relationships/hyperlink" Target="https://my.zakupivli.pro/remote/dispatcher/state_purchase_view/24761410" TargetMode="External"/><Relationship Id="rId305" Type="http://schemas.openxmlformats.org/officeDocument/2006/relationships/hyperlink" Target="https://my.zakupivli.pro/remote/dispatcher/state_purchase_view/23995436" TargetMode="External"/><Relationship Id="rId347" Type="http://schemas.openxmlformats.org/officeDocument/2006/relationships/hyperlink" Target="https://my.zakupivli.pro/remote/dispatcher/state_purchase_view/23017869" TargetMode="External"/><Relationship Id="rId44" Type="http://schemas.openxmlformats.org/officeDocument/2006/relationships/hyperlink" Target="https://my.zakupivli.pro/remote/dispatcher/state_purchase_view/32510633" TargetMode="External"/><Relationship Id="rId86" Type="http://schemas.openxmlformats.org/officeDocument/2006/relationships/hyperlink" Target="https://my.zakupivli.pro/remote/dispatcher/state_purchase_view/30746914" TargetMode="External"/><Relationship Id="rId151" Type="http://schemas.openxmlformats.org/officeDocument/2006/relationships/hyperlink" Target="https://my.zakupivli.pro/remote/dispatcher/state_purchase_view/28824079" TargetMode="External"/><Relationship Id="rId193" Type="http://schemas.openxmlformats.org/officeDocument/2006/relationships/hyperlink" Target="https://my.zakupivli.pro/remote/dispatcher/state_purchase_view/27965372" TargetMode="External"/><Relationship Id="rId207" Type="http://schemas.openxmlformats.org/officeDocument/2006/relationships/hyperlink" Target="https://my.zakupivli.pro/remote/dispatcher/state_purchase_view/27341395" TargetMode="External"/><Relationship Id="rId249" Type="http://schemas.openxmlformats.org/officeDocument/2006/relationships/hyperlink" Target="https://my.zakupivli.pro/remote/dispatcher/state_purchase_view/26440365" TargetMode="External"/><Relationship Id="rId13" Type="http://schemas.openxmlformats.org/officeDocument/2006/relationships/hyperlink" Target="https://auctions.prozorro.gov.ua/tenders/966f939aadbc403f944e913ac82bc274" TargetMode="External"/><Relationship Id="rId109" Type="http://schemas.openxmlformats.org/officeDocument/2006/relationships/hyperlink" Target="https://my.zakupivli.pro/remote/dispatcher/state_purchase_view/30401129" TargetMode="External"/><Relationship Id="rId260" Type="http://schemas.openxmlformats.org/officeDocument/2006/relationships/hyperlink" Target="https://my.zakupivli.pro/remote/dispatcher/state_purchase_view/26181028" TargetMode="External"/><Relationship Id="rId316" Type="http://schemas.openxmlformats.org/officeDocument/2006/relationships/hyperlink" Target="https://my.zakupivli.pro/remote/dispatcher/state_purchase_view/23844629" TargetMode="External"/><Relationship Id="rId55" Type="http://schemas.openxmlformats.org/officeDocument/2006/relationships/hyperlink" Target="https://my.zakupivli.pro/remote/dispatcher/state_purchase_view/32125546" TargetMode="External"/><Relationship Id="rId97" Type="http://schemas.openxmlformats.org/officeDocument/2006/relationships/hyperlink" Target="https://my.zakupivli.pro/remote/dispatcher/state_purchase_view/30672168" TargetMode="External"/><Relationship Id="rId120" Type="http://schemas.openxmlformats.org/officeDocument/2006/relationships/hyperlink" Target="https://my.zakupivli.pro/remote/dispatcher/state_purchase_view/30195886" TargetMode="External"/><Relationship Id="rId162" Type="http://schemas.openxmlformats.org/officeDocument/2006/relationships/hyperlink" Target="https://auctions.prozorro.gov.ua/tenders/1e93d67d60974c9fbca36fec770c4ec1" TargetMode="External"/><Relationship Id="rId218" Type="http://schemas.openxmlformats.org/officeDocument/2006/relationships/hyperlink" Target="https://auction.openprocurement.org/tenders/40a242f596e44586a8eb86509dc4a5bf" TargetMode="External"/><Relationship Id="rId271" Type="http://schemas.openxmlformats.org/officeDocument/2006/relationships/hyperlink" Target="https://my.zakupivli.pro/remote/dispatcher/state_purchase_view/25448820" TargetMode="External"/><Relationship Id="rId24" Type="http://schemas.openxmlformats.org/officeDocument/2006/relationships/hyperlink" Target="https://my.zakupivli.pro/remote/dispatcher/state_purchase_view/33303134" TargetMode="External"/><Relationship Id="rId66" Type="http://schemas.openxmlformats.org/officeDocument/2006/relationships/hyperlink" Target="https://my.zakupivli.pro/remote/dispatcher/state_purchase_view/31711041" TargetMode="External"/><Relationship Id="rId131" Type="http://schemas.openxmlformats.org/officeDocument/2006/relationships/hyperlink" Target="https://my.zakupivli.pro/remote/dispatcher/state_purchase_view/29949803" TargetMode="External"/><Relationship Id="rId327" Type="http://schemas.openxmlformats.org/officeDocument/2006/relationships/hyperlink" Target="https://my.zakupivli.pro/remote/dispatcher/state_purchase_view/23630771" TargetMode="External"/><Relationship Id="rId173" Type="http://schemas.openxmlformats.org/officeDocument/2006/relationships/hyperlink" Target="https://my.zakupivli.pro/remote/dispatcher/state_purchase_view/28375343" TargetMode="External"/><Relationship Id="rId229" Type="http://schemas.openxmlformats.org/officeDocument/2006/relationships/hyperlink" Target="https://my.zakupivli.pro/remote/dispatcher/state_purchase_view/26897942" TargetMode="External"/><Relationship Id="rId240" Type="http://schemas.openxmlformats.org/officeDocument/2006/relationships/hyperlink" Target="https://my.zakupivli.pro/remote/dispatcher/state_purchase_view/26658625" TargetMode="External"/><Relationship Id="rId35" Type="http://schemas.openxmlformats.org/officeDocument/2006/relationships/hyperlink" Target="https://my.zakupivli.pro/remote/dispatcher/state_purchase_view/32998424" TargetMode="External"/><Relationship Id="rId77" Type="http://schemas.openxmlformats.org/officeDocument/2006/relationships/hyperlink" Target="https://my.zakupivli.pro/remote/dispatcher/state_purchase_view/31443024" TargetMode="External"/><Relationship Id="rId100" Type="http://schemas.openxmlformats.org/officeDocument/2006/relationships/hyperlink" Target="https://my.zakupivli.pro/remote/dispatcher/state_purchase_view/30570379" TargetMode="External"/><Relationship Id="rId282" Type="http://schemas.openxmlformats.org/officeDocument/2006/relationships/hyperlink" Target="https://my.zakupivli.pro/remote/dispatcher/state_purchase_view/25149385" TargetMode="External"/><Relationship Id="rId338" Type="http://schemas.openxmlformats.org/officeDocument/2006/relationships/hyperlink" Target="https://my.zakupivli.pro/remote/dispatcher/state_purchase_view/23113089" TargetMode="External"/><Relationship Id="rId8" Type="http://schemas.openxmlformats.org/officeDocument/2006/relationships/hyperlink" Target="https://my.zakupivli.pro/remote/dispatcher/state_purchase_view/33773727" TargetMode="External"/><Relationship Id="rId142" Type="http://schemas.openxmlformats.org/officeDocument/2006/relationships/hyperlink" Target="https://my.zakupivli.pro/remote/dispatcher/state_purchase_view/29532089" TargetMode="External"/><Relationship Id="rId184" Type="http://schemas.openxmlformats.org/officeDocument/2006/relationships/hyperlink" Target="https://my.zakupivli.pro/remote/dispatcher/state_purchase_view/280601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339"/>
  <sheetViews>
    <sheetView tabSelected="1" topLeftCell="AU1" workbookViewId="0">
      <pane ySplit="5" topLeftCell="A6" activePane="bottomLeft" state="frozen"/>
      <selection pane="bottomLeft" activeCell="L5" sqref="L5"/>
    </sheetView>
  </sheetViews>
  <sheetFormatPr defaultColWidth="11.42578125" defaultRowHeight="15" x14ac:dyDescent="0.25"/>
  <cols>
    <col min="1" max="1" width="5"/>
    <col min="2" max="2" width="25"/>
    <col min="3" max="3" width="14.28515625" customWidth="1"/>
    <col min="4" max="5" width="35"/>
    <col min="6" max="6" width="7.5703125" customWidth="1"/>
    <col min="7" max="7" width="35"/>
    <col min="8" max="8" width="30"/>
    <col min="9" max="9" width="5"/>
    <col min="10" max="10" width="30"/>
    <col min="11" max="11" width="15"/>
    <col min="12" max="14" width="5"/>
    <col min="15" max="19" width="10"/>
    <col min="20" max="20" width="25"/>
    <col min="21" max="21" width="10"/>
    <col min="22" max="23" width="15"/>
    <col min="24" max="24" width="10"/>
    <col min="25" max="27" width="15"/>
    <col min="28" max="28" width="10"/>
    <col min="29" max="29" width="15"/>
    <col min="30" max="31" width="20"/>
    <col min="32" max="33" width="15"/>
    <col min="34" max="34" width="20"/>
    <col min="35" max="35" width="15"/>
    <col min="36" max="36" width="10"/>
    <col min="37" max="37" width="20"/>
    <col min="38" max="38" width="15"/>
    <col min="39" max="39" width="20"/>
    <col min="40" max="40" width="10"/>
    <col min="41" max="41" width="15"/>
    <col min="42" max="43" width="10"/>
    <col min="44" max="44" width="15"/>
    <col min="45" max="46" width="10"/>
    <col min="47" max="47" width="20"/>
    <col min="48" max="50" width="15"/>
    <col min="51" max="52" width="10"/>
    <col min="53" max="54" width="20"/>
    <col min="55" max="55" width="15"/>
    <col min="56" max="56" width="10"/>
    <col min="57" max="58" width="20"/>
    <col min="59" max="59" width="50"/>
  </cols>
  <sheetData>
    <row r="1" spans="1:59" x14ac:dyDescent="0.25">
      <c r="A1" s="1" t="s">
        <v>1018</v>
      </c>
    </row>
    <row r="2" spans="1:59" x14ac:dyDescent="0.25">
      <c r="A2" s="2" t="s">
        <v>587</v>
      </c>
    </row>
    <row r="4" spans="1:59" ht="15.75" thickBot="1" x14ac:dyDescent="0.3">
      <c r="A4" s="1" t="s">
        <v>931</v>
      </c>
    </row>
    <row r="5" spans="1:59" ht="103.5" thickBot="1" x14ac:dyDescent="0.3">
      <c r="A5" s="3" t="s">
        <v>1050</v>
      </c>
      <c r="B5" s="3" t="s">
        <v>596</v>
      </c>
      <c r="C5" s="3" t="s">
        <v>597</v>
      </c>
      <c r="D5" s="3" t="s">
        <v>988</v>
      </c>
      <c r="E5" s="3" t="s">
        <v>890</v>
      </c>
      <c r="F5" s="3" t="s">
        <v>922</v>
      </c>
      <c r="G5" s="3" t="s">
        <v>732</v>
      </c>
      <c r="H5" s="3" t="s">
        <v>984</v>
      </c>
      <c r="I5" s="3" t="s">
        <v>709</v>
      </c>
      <c r="J5" s="3" t="s">
        <v>783</v>
      </c>
      <c r="K5" s="3" t="s">
        <v>592</v>
      </c>
      <c r="L5" s="3" t="s">
        <v>653</v>
      </c>
      <c r="M5" s="3" t="s">
        <v>654</v>
      </c>
      <c r="N5" s="3" t="s">
        <v>652</v>
      </c>
      <c r="O5" s="3" t="s">
        <v>673</v>
      </c>
      <c r="P5" s="3" t="s">
        <v>677</v>
      </c>
      <c r="Q5" s="3" t="s">
        <v>676</v>
      </c>
      <c r="R5" s="3" t="s">
        <v>894</v>
      </c>
      <c r="S5" s="3" t="s">
        <v>893</v>
      </c>
      <c r="T5" s="3" t="s">
        <v>671</v>
      </c>
      <c r="U5" s="3" t="s">
        <v>741</v>
      </c>
      <c r="V5" s="3" t="s">
        <v>786</v>
      </c>
      <c r="W5" s="3" t="s">
        <v>787</v>
      </c>
      <c r="X5" s="3" t="s">
        <v>740</v>
      </c>
      <c r="Y5" s="3" t="s">
        <v>788</v>
      </c>
      <c r="Z5" s="3" t="s">
        <v>781</v>
      </c>
      <c r="AA5" s="3" t="s">
        <v>739</v>
      </c>
      <c r="AB5" s="3" t="s">
        <v>633</v>
      </c>
      <c r="AC5" s="3" t="s">
        <v>688</v>
      </c>
      <c r="AD5" s="3" t="s">
        <v>941</v>
      </c>
      <c r="AE5" s="3" t="s">
        <v>778</v>
      </c>
      <c r="AF5" s="3" t="s">
        <v>898</v>
      </c>
      <c r="AG5" s="3" t="s">
        <v>899</v>
      </c>
      <c r="AH5" s="3" t="s">
        <v>774</v>
      </c>
      <c r="AI5" s="3" t="s">
        <v>942</v>
      </c>
      <c r="AJ5" s="3" t="s">
        <v>1</v>
      </c>
      <c r="AK5" s="3" t="s">
        <v>1002</v>
      </c>
      <c r="AL5" s="3" t="s">
        <v>593</v>
      </c>
      <c r="AM5" s="3" t="s">
        <v>686</v>
      </c>
      <c r="AN5" s="3" t="s">
        <v>738</v>
      </c>
      <c r="AO5" s="3" t="s">
        <v>942</v>
      </c>
      <c r="AP5" s="3" t="s">
        <v>1</v>
      </c>
      <c r="AQ5" s="3" t="s">
        <v>820</v>
      </c>
      <c r="AR5" s="3" t="s">
        <v>674</v>
      </c>
      <c r="AS5" s="3" t="s">
        <v>990</v>
      </c>
      <c r="AT5" s="3" t="s">
        <v>989</v>
      </c>
      <c r="AU5" s="3" t="s">
        <v>934</v>
      </c>
      <c r="AV5" s="3" t="s">
        <v>672</v>
      </c>
      <c r="AW5" s="3" t="s">
        <v>779</v>
      </c>
      <c r="AX5" s="3" t="s">
        <v>943</v>
      </c>
      <c r="AY5" s="3" t="s">
        <v>940</v>
      </c>
      <c r="AZ5" s="3" t="s">
        <v>939</v>
      </c>
      <c r="BA5" s="3" t="s">
        <v>675</v>
      </c>
      <c r="BB5" s="3" t="s">
        <v>680</v>
      </c>
      <c r="BC5" s="3" t="s">
        <v>679</v>
      </c>
      <c r="BD5" s="3" t="s">
        <v>935</v>
      </c>
      <c r="BE5" s="3" t="s">
        <v>895</v>
      </c>
      <c r="BF5" s="3" t="s">
        <v>766</v>
      </c>
      <c r="BG5" s="3" t="s">
        <v>655</v>
      </c>
    </row>
    <row r="6" spans="1:59" x14ac:dyDescent="0.25">
      <c r="A6" s="4">
        <v>1</v>
      </c>
      <c r="B6" s="2" t="str">
        <f>HYPERLINK("https://my.zakupivli.pro/remote/dispatcher/state_purchase_view/33873805", "UA-2021-12-30-003171-c")</f>
        <v>UA-2021-12-30-003171-c</v>
      </c>
      <c r="C6" s="2" t="s">
        <v>777</v>
      </c>
      <c r="D6" s="1" t="s">
        <v>614</v>
      </c>
      <c r="E6" s="1" t="s">
        <v>614</v>
      </c>
      <c r="F6" s="1" t="s">
        <v>255</v>
      </c>
      <c r="G6" s="1" t="s">
        <v>533</v>
      </c>
      <c r="H6" s="1" t="s">
        <v>689</v>
      </c>
      <c r="I6" s="1" t="s">
        <v>974</v>
      </c>
      <c r="J6" s="1" t="s">
        <v>635</v>
      </c>
      <c r="K6" s="1" t="s">
        <v>70</v>
      </c>
      <c r="L6" s="1" t="s">
        <v>57</v>
      </c>
      <c r="M6" s="1" t="s">
        <v>57</v>
      </c>
      <c r="N6" s="1" t="s">
        <v>57</v>
      </c>
      <c r="O6" s="5">
        <v>44560</v>
      </c>
      <c r="P6" s="1"/>
      <c r="Q6" s="1"/>
      <c r="R6" s="1"/>
      <c r="S6" s="1"/>
      <c r="T6" s="1" t="s">
        <v>1019</v>
      </c>
      <c r="U6" s="4">
        <v>1</v>
      </c>
      <c r="V6" s="6">
        <v>24300</v>
      </c>
      <c r="W6" s="1" t="s">
        <v>777</v>
      </c>
      <c r="X6" s="1">
        <v>1</v>
      </c>
      <c r="Y6" s="6">
        <v>24300</v>
      </c>
      <c r="Z6" s="1" t="s">
        <v>1043</v>
      </c>
      <c r="AA6" s="1" t="s">
        <v>1037</v>
      </c>
      <c r="AB6" s="1" t="s">
        <v>580</v>
      </c>
      <c r="AC6" s="1" t="s">
        <v>780</v>
      </c>
      <c r="AD6" s="1" t="s">
        <v>657</v>
      </c>
      <c r="AE6" s="1" t="s">
        <v>780</v>
      </c>
      <c r="AF6" s="6">
        <v>24300</v>
      </c>
      <c r="AG6" s="6">
        <v>24300</v>
      </c>
      <c r="AH6" s="1"/>
      <c r="AI6" s="6">
        <v>0</v>
      </c>
      <c r="AJ6" s="6">
        <v>0</v>
      </c>
      <c r="AK6" s="1" t="s">
        <v>712</v>
      </c>
      <c r="AL6" s="1" t="s">
        <v>272</v>
      </c>
      <c r="AM6" s="1"/>
      <c r="AN6" s="1" t="s">
        <v>18</v>
      </c>
      <c r="AO6" s="1"/>
      <c r="AP6" s="1"/>
      <c r="AQ6" s="2"/>
      <c r="AR6" s="1"/>
      <c r="AS6" s="1"/>
      <c r="AT6" s="1"/>
      <c r="AU6" s="1" t="s">
        <v>1023</v>
      </c>
      <c r="AV6" s="7">
        <v>44560.464084491388</v>
      </c>
      <c r="AW6" s="1" t="s">
        <v>182</v>
      </c>
      <c r="AX6" s="6">
        <v>24300</v>
      </c>
      <c r="AY6" s="5">
        <v>44558</v>
      </c>
      <c r="AZ6" s="5">
        <v>44561</v>
      </c>
      <c r="BA6" s="5">
        <v>44558</v>
      </c>
      <c r="BB6" s="5">
        <v>44558</v>
      </c>
      <c r="BC6" s="7">
        <v>44561</v>
      </c>
      <c r="BD6" s="1" t="s">
        <v>1044</v>
      </c>
      <c r="BE6" s="1"/>
      <c r="BF6" s="1"/>
      <c r="BG6" s="1" t="s">
        <v>55</v>
      </c>
    </row>
    <row r="7" spans="1:59" x14ac:dyDescent="0.25">
      <c r="A7" s="4">
        <v>2</v>
      </c>
      <c r="B7" s="2" t="str">
        <f>HYPERLINK("https://my.zakupivli.pro/remote/dispatcher/state_purchase_view/33872854", "UA-2021-12-30-002779-c")</f>
        <v>UA-2021-12-30-002779-c</v>
      </c>
      <c r="C7" s="2" t="s">
        <v>777</v>
      </c>
      <c r="D7" s="1" t="s">
        <v>981</v>
      </c>
      <c r="E7" s="1" t="s">
        <v>981</v>
      </c>
      <c r="F7" s="1" t="s">
        <v>255</v>
      </c>
      <c r="G7" s="1" t="s">
        <v>537</v>
      </c>
      <c r="H7" s="1" t="s">
        <v>689</v>
      </c>
      <c r="I7" s="1" t="s">
        <v>974</v>
      </c>
      <c r="J7" s="1" t="s">
        <v>635</v>
      </c>
      <c r="K7" s="1" t="s">
        <v>70</v>
      </c>
      <c r="L7" s="1" t="s">
        <v>57</v>
      </c>
      <c r="M7" s="1" t="s">
        <v>57</v>
      </c>
      <c r="N7" s="1" t="s">
        <v>57</v>
      </c>
      <c r="O7" s="5">
        <v>44560</v>
      </c>
      <c r="P7" s="1"/>
      <c r="Q7" s="1"/>
      <c r="R7" s="1"/>
      <c r="S7" s="1"/>
      <c r="T7" s="1" t="s">
        <v>1019</v>
      </c>
      <c r="U7" s="4">
        <v>1</v>
      </c>
      <c r="V7" s="6">
        <v>14000</v>
      </c>
      <c r="W7" s="1" t="s">
        <v>777</v>
      </c>
      <c r="X7" s="1">
        <v>1</v>
      </c>
      <c r="Y7" s="6">
        <v>14000</v>
      </c>
      <c r="Z7" s="1" t="s">
        <v>1043</v>
      </c>
      <c r="AA7" s="1" t="s">
        <v>1037</v>
      </c>
      <c r="AB7" s="1" t="s">
        <v>580</v>
      </c>
      <c r="AC7" s="1" t="s">
        <v>780</v>
      </c>
      <c r="AD7" s="1" t="s">
        <v>657</v>
      </c>
      <c r="AE7" s="1" t="s">
        <v>780</v>
      </c>
      <c r="AF7" s="6">
        <v>14000</v>
      </c>
      <c r="AG7" s="6">
        <v>14000</v>
      </c>
      <c r="AH7" s="1"/>
      <c r="AI7" s="6">
        <v>0</v>
      </c>
      <c r="AJ7" s="6">
        <v>0</v>
      </c>
      <c r="AK7" s="1" t="s">
        <v>612</v>
      </c>
      <c r="AL7" s="1" t="s">
        <v>337</v>
      </c>
      <c r="AM7" s="1"/>
      <c r="AN7" s="1" t="s">
        <v>36</v>
      </c>
      <c r="AO7" s="1"/>
      <c r="AP7" s="1"/>
      <c r="AQ7" s="2"/>
      <c r="AR7" s="1"/>
      <c r="AS7" s="1"/>
      <c r="AT7" s="1"/>
      <c r="AU7" s="1" t="s">
        <v>1023</v>
      </c>
      <c r="AV7" s="7">
        <v>44560.452976755696</v>
      </c>
      <c r="AW7" s="1" t="s">
        <v>560</v>
      </c>
      <c r="AX7" s="6">
        <v>14000</v>
      </c>
      <c r="AY7" s="5">
        <v>44558</v>
      </c>
      <c r="AZ7" s="5">
        <v>44561</v>
      </c>
      <c r="BA7" s="5">
        <v>44558</v>
      </c>
      <c r="BB7" s="5">
        <v>44558</v>
      </c>
      <c r="BC7" s="7">
        <v>44561</v>
      </c>
      <c r="BD7" s="1" t="s">
        <v>1044</v>
      </c>
      <c r="BE7" s="1"/>
      <c r="BF7" s="1"/>
      <c r="BG7" s="1" t="s">
        <v>55</v>
      </c>
    </row>
    <row r="8" spans="1:59" x14ac:dyDescent="0.25">
      <c r="A8" s="4">
        <v>3</v>
      </c>
      <c r="B8" s="2" t="str">
        <f>HYPERLINK("https://my.zakupivli.pro/remote/dispatcher/state_purchase_view/33786579", "UA-2021-12-28-007822-c")</f>
        <v>UA-2021-12-28-007822-c</v>
      </c>
      <c r="C8" s="2" t="s">
        <v>777</v>
      </c>
      <c r="D8" s="1" t="s">
        <v>842</v>
      </c>
      <c r="E8" s="1" t="s">
        <v>842</v>
      </c>
      <c r="F8" s="1" t="s">
        <v>255</v>
      </c>
      <c r="G8" s="1" t="s">
        <v>533</v>
      </c>
      <c r="H8" s="1" t="s">
        <v>689</v>
      </c>
      <c r="I8" s="1" t="s">
        <v>974</v>
      </c>
      <c r="J8" s="1" t="s">
        <v>635</v>
      </c>
      <c r="K8" s="1" t="s">
        <v>70</v>
      </c>
      <c r="L8" s="1" t="s">
        <v>57</v>
      </c>
      <c r="M8" s="1" t="s">
        <v>57</v>
      </c>
      <c r="N8" s="1" t="s">
        <v>57</v>
      </c>
      <c r="O8" s="5">
        <v>44558</v>
      </c>
      <c r="P8" s="1"/>
      <c r="Q8" s="1"/>
      <c r="R8" s="1"/>
      <c r="S8" s="1"/>
      <c r="T8" s="1" t="s">
        <v>1019</v>
      </c>
      <c r="U8" s="4">
        <v>1</v>
      </c>
      <c r="V8" s="6">
        <v>499.96</v>
      </c>
      <c r="W8" s="1" t="s">
        <v>777</v>
      </c>
      <c r="X8" s="1">
        <v>1</v>
      </c>
      <c r="Y8" s="6">
        <v>499.96</v>
      </c>
      <c r="Z8" s="1" t="s">
        <v>1043</v>
      </c>
      <c r="AA8" s="1" t="s">
        <v>1037</v>
      </c>
      <c r="AB8" s="1" t="s">
        <v>580</v>
      </c>
      <c r="AC8" s="1" t="s">
        <v>780</v>
      </c>
      <c r="AD8" s="1" t="s">
        <v>657</v>
      </c>
      <c r="AE8" s="1" t="s">
        <v>780</v>
      </c>
      <c r="AF8" s="6">
        <v>499.96</v>
      </c>
      <c r="AG8" s="6">
        <v>499.96</v>
      </c>
      <c r="AH8" s="1"/>
      <c r="AI8" s="6">
        <v>0</v>
      </c>
      <c r="AJ8" s="6">
        <v>0</v>
      </c>
      <c r="AK8" s="1" t="s">
        <v>714</v>
      </c>
      <c r="AL8" s="1" t="s">
        <v>292</v>
      </c>
      <c r="AM8" s="1"/>
      <c r="AN8" s="1" t="s">
        <v>21</v>
      </c>
      <c r="AO8" s="1"/>
      <c r="AP8" s="1"/>
      <c r="AQ8" s="2"/>
      <c r="AR8" s="1"/>
      <c r="AS8" s="1"/>
      <c r="AT8" s="1"/>
      <c r="AU8" s="1" t="s">
        <v>1023</v>
      </c>
      <c r="AV8" s="7">
        <v>44558.586053691644</v>
      </c>
      <c r="AW8" s="1" t="s">
        <v>311</v>
      </c>
      <c r="AX8" s="6">
        <v>499.96</v>
      </c>
      <c r="AY8" s="5">
        <v>44554</v>
      </c>
      <c r="AZ8" s="5">
        <v>44561</v>
      </c>
      <c r="BA8" s="5">
        <v>44554</v>
      </c>
      <c r="BB8" s="5">
        <v>44554</v>
      </c>
      <c r="BC8" s="7">
        <v>44561</v>
      </c>
      <c r="BD8" s="1" t="s">
        <v>1044</v>
      </c>
      <c r="BE8" s="1"/>
      <c r="BF8" s="1"/>
      <c r="BG8" s="1" t="s">
        <v>55</v>
      </c>
    </row>
    <row r="9" spans="1:59" x14ac:dyDescent="0.25">
      <c r="A9" s="4">
        <v>4</v>
      </c>
      <c r="B9" s="2" t="str">
        <f>HYPERLINK("https://my.zakupivli.pro/remote/dispatcher/state_purchase_view/33784218", "UA-2021-12-28-007197-c")</f>
        <v>UA-2021-12-28-007197-c</v>
      </c>
      <c r="C9" s="2" t="s">
        <v>777</v>
      </c>
      <c r="D9" s="1" t="s">
        <v>841</v>
      </c>
      <c r="E9" s="1" t="s">
        <v>841</v>
      </c>
      <c r="F9" s="1" t="s">
        <v>255</v>
      </c>
      <c r="G9" s="1" t="s">
        <v>533</v>
      </c>
      <c r="H9" s="1" t="s">
        <v>689</v>
      </c>
      <c r="I9" s="1" t="s">
        <v>974</v>
      </c>
      <c r="J9" s="1" t="s">
        <v>635</v>
      </c>
      <c r="K9" s="1" t="s">
        <v>70</v>
      </c>
      <c r="L9" s="1" t="s">
        <v>57</v>
      </c>
      <c r="M9" s="1" t="s">
        <v>57</v>
      </c>
      <c r="N9" s="1" t="s">
        <v>57</v>
      </c>
      <c r="O9" s="5">
        <v>44558</v>
      </c>
      <c r="P9" s="1"/>
      <c r="Q9" s="1"/>
      <c r="R9" s="1"/>
      <c r="S9" s="1"/>
      <c r="T9" s="1" t="s">
        <v>1019</v>
      </c>
      <c r="U9" s="4">
        <v>1</v>
      </c>
      <c r="V9" s="6">
        <v>2184.4</v>
      </c>
      <c r="W9" s="1" t="s">
        <v>777</v>
      </c>
      <c r="X9" s="1">
        <v>1</v>
      </c>
      <c r="Y9" s="6">
        <v>2184.4</v>
      </c>
      <c r="Z9" s="1" t="s">
        <v>1043</v>
      </c>
      <c r="AA9" s="1" t="s">
        <v>1037</v>
      </c>
      <c r="AB9" s="1" t="s">
        <v>580</v>
      </c>
      <c r="AC9" s="1" t="s">
        <v>780</v>
      </c>
      <c r="AD9" s="1" t="s">
        <v>657</v>
      </c>
      <c r="AE9" s="1" t="s">
        <v>780</v>
      </c>
      <c r="AF9" s="6">
        <v>2184.4</v>
      </c>
      <c r="AG9" s="6">
        <v>2184.4</v>
      </c>
      <c r="AH9" s="1"/>
      <c r="AI9" s="6">
        <v>0</v>
      </c>
      <c r="AJ9" s="6">
        <v>0</v>
      </c>
      <c r="AK9" s="1" t="s">
        <v>714</v>
      </c>
      <c r="AL9" s="1" t="s">
        <v>292</v>
      </c>
      <c r="AM9" s="1"/>
      <c r="AN9" s="1" t="s">
        <v>21</v>
      </c>
      <c r="AO9" s="1"/>
      <c r="AP9" s="1"/>
      <c r="AQ9" s="2"/>
      <c r="AR9" s="1"/>
      <c r="AS9" s="1"/>
      <c r="AT9" s="1"/>
      <c r="AU9" s="1" t="s">
        <v>1023</v>
      </c>
      <c r="AV9" s="7">
        <v>44558.579029008011</v>
      </c>
      <c r="AW9" s="1" t="s">
        <v>302</v>
      </c>
      <c r="AX9" s="6">
        <v>2184.4</v>
      </c>
      <c r="AY9" s="5">
        <v>44554</v>
      </c>
      <c r="AZ9" s="5">
        <v>44561</v>
      </c>
      <c r="BA9" s="5">
        <v>44554</v>
      </c>
      <c r="BB9" s="5">
        <v>44554</v>
      </c>
      <c r="BC9" s="7">
        <v>44561</v>
      </c>
      <c r="BD9" s="1" t="s">
        <v>1044</v>
      </c>
      <c r="BE9" s="1"/>
      <c r="BF9" s="1"/>
      <c r="BG9" s="1" t="s">
        <v>55</v>
      </c>
    </row>
    <row r="10" spans="1:59" x14ac:dyDescent="0.25">
      <c r="A10" s="4">
        <v>5</v>
      </c>
      <c r="B10" s="2" t="str">
        <f>HYPERLINK("https://my.zakupivli.pro/remote/dispatcher/state_purchase_view/33783361", "UA-2021-12-28-006972-c")</f>
        <v>UA-2021-12-28-006972-c</v>
      </c>
      <c r="C10" s="2" t="s">
        <v>777</v>
      </c>
      <c r="D10" s="1" t="s">
        <v>842</v>
      </c>
      <c r="E10" s="1" t="s">
        <v>842</v>
      </c>
      <c r="F10" s="1" t="s">
        <v>255</v>
      </c>
      <c r="G10" s="1" t="s">
        <v>533</v>
      </c>
      <c r="H10" s="1" t="s">
        <v>689</v>
      </c>
      <c r="I10" s="1" t="s">
        <v>974</v>
      </c>
      <c r="J10" s="1" t="s">
        <v>635</v>
      </c>
      <c r="K10" s="1" t="s">
        <v>70</v>
      </c>
      <c r="L10" s="1" t="s">
        <v>57</v>
      </c>
      <c r="M10" s="1" t="s">
        <v>57</v>
      </c>
      <c r="N10" s="1" t="s">
        <v>57</v>
      </c>
      <c r="O10" s="5">
        <v>44558</v>
      </c>
      <c r="P10" s="1"/>
      <c r="Q10" s="1"/>
      <c r="R10" s="1"/>
      <c r="S10" s="1"/>
      <c r="T10" s="1" t="s">
        <v>1019</v>
      </c>
      <c r="U10" s="4">
        <v>1</v>
      </c>
      <c r="V10" s="6">
        <v>924.64</v>
      </c>
      <c r="W10" s="1" t="s">
        <v>777</v>
      </c>
      <c r="X10" s="1">
        <v>1</v>
      </c>
      <c r="Y10" s="6">
        <v>924.64</v>
      </c>
      <c r="Z10" s="1" t="s">
        <v>1043</v>
      </c>
      <c r="AA10" s="1" t="s">
        <v>1037</v>
      </c>
      <c r="AB10" s="1" t="s">
        <v>580</v>
      </c>
      <c r="AC10" s="1" t="s">
        <v>780</v>
      </c>
      <c r="AD10" s="1" t="s">
        <v>657</v>
      </c>
      <c r="AE10" s="1" t="s">
        <v>780</v>
      </c>
      <c r="AF10" s="6">
        <v>924.64</v>
      </c>
      <c r="AG10" s="6">
        <v>924.64</v>
      </c>
      <c r="AH10" s="1"/>
      <c r="AI10" s="6">
        <v>0</v>
      </c>
      <c r="AJ10" s="6">
        <v>0</v>
      </c>
      <c r="AK10" s="1" t="s">
        <v>714</v>
      </c>
      <c r="AL10" s="1" t="s">
        <v>292</v>
      </c>
      <c r="AM10" s="1"/>
      <c r="AN10" s="1" t="s">
        <v>21</v>
      </c>
      <c r="AO10" s="1"/>
      <c r="AP10" s="1"/>
      <c r="AQ10" s="2"/>
      <c r="AR10" s="1"/>
      <c r="AS10" s="1"/>
      <c r="AT10" s="1"/>
      <c r="AU10" s="1" t="s">
        <v>1023</v>
      </c>
      <c r="AV10" s="7">
        <v>44558.562014070645</v>
      </c>
      <c r="AW10" s="1" t="s">
        <v>298</v>
      </c>
      <c r="AX10" s="6">
        <v>924.64</v>
      </c>
      <c r="AY10" s="5">
        <v>44554</v>
      </c>
      <c r="AZ10" s="5">
        <v>44561</v>
      </c>
      <c r="BA10" s="5">
        <v>44554</v>
      </c>
      <c r="BB10" s="5">
        <v>44554</v>
      </c>
      <c r="BC10" s="7">
        <v>44561</v>
      </c>
      <c r="BD10" s="1" t="s">
        <v>1044</v>
      </c>
      <c r="BE10" s="1"/>
      <c r="BF10" s="1"/>
      <c r="BG10" s="1" t="s">
        <v>55</v>
      </c>
    </row>
    <row r="11" spans="1:59" x14ac:dyDescent="0.25">
      <c r="A11" s="4">
        <v>6</v>
      </c>
      <c r="B11" s="2" t="str">
        <f>HYPERLINK("https://my.zakupivli.pro/remote/dispatcher/state_purchase_view/33782588", "UA-2021-12-28-006745-c")</f>
        <v>UA-2021-12-28-006745-c</v>
      </c>
      <c r="C11" s="2" t="s">
        <v>777</v>
      </c>
      <c r="D11" s="1" t="s">
        <v>841</v>
      </c>
      <c r="E11" s="1" t="s">
        <v>841</v>
      </c>
      <c r="F11" s="1" t="s">
        <v>255</v>
      </c>
      <c r="G11" s="1" t="s">
        <v>533</v>
      </c>
      <c r="H11" s="1" t="s">
        <v>689</v>
      </c>
      <c r="I11" s="1" t="s">
        <v>974</v>
      </c>
      <c r="J11" s="1" t="s">
        <v>635</v>
      </c>
      <c r="K11" s="1" t="s">
        <v>70</v>
      </c>
      <c r="L11" s="1" t="s">
        <v>57</v>
      </c>
      <c r="M11" s="1" t="s">
        <v>57</v>
      </c>
      <c r="N11" s="1" t="s">
        <v>57</v>
      </c>
      <c r="O11" s="5">
        <v>44558</v>
      </c>
      <c r="P11" s="1"/>
      <c r="Q11" s="1"/>
      <c r="R11" s="1"/>
      <c r="S11" s="1"/>
      <c r="T11" s="1" t="s">
        <v>1019</v>
      </c>
      <c r="U11" s="4">
        <v>1</v>
      </c>
      <c r="V11" s="6">
        <v>924.64</v>
      </c>
      <c r="W11" s="1" t="s">
        <v>777</v>
      </c>
      <c r="X11" s="1">
        <v>1</v>
      </c>
      <c r="Y11" s="6">
        <v>924.64</v>
      </c>
      <c r="Z11" s="1" t="s">
        <v>1043</v>
      </c>
      <c r="AA11" s="1" t="s">
        <v>1037</v>
      </c>
      <c r="AB11" s="1" t="s">
        <v>580</v>
      </c>
      <c r="AC11" s="1" t="s">
        <v>780</v>
      </c>
      <c r="AD11" s="1" t="s">
        <v>657</v>
      </c>
      <c r="AE11" s="1" t="s">
        <v>780</v>
      </c>
      <c r="AF11" s="6">
        <v>924.64</v>
      </c>
      <c r="AG11" s="6">
        <v>924.64</v>
      </c>
      <c r="AH11" s="1"/>
      <c r="AI11" s="6">
        <v>0</v>
      </c>
      <c r="AJ11" s="6">
        <v>0</v>
      </c>
      <c r="AK11" s="1" t="s">
        <v>714</v>
      </c>
      <c r="AL11" s="1" t="s">
        <v>292</v>
      </c>
      <c r="AM11" s="1"/>
      <c r="AN11" s="1" t="s">
        <v>21</v>
      </c>
      <c r="AO11" s="1"/>
      <c r="AP11" s="1"/>
      <c r="AQ11" s="2"/>
      <c r="AR11" s="1"/>
      <c r="AS11" s="1"/>
      <c r="AT11" s="1"/>
      <c r="AU11" s="1" t="s">
        <v>1023</v>
      </c>
      <c r="AV11" s="7">
        <v>44558.555381985636</v>
      </c>
      <c r="AW11" s="1" t="s">
        <v>286</v>
      </c>
      <c r="AX11" s="6">
        <v>924.64</v>
      </c>
      <c r="AY11" s="5">
        <v>44554</v>
      </c>
      <c r="AZ11" s="5">
        <v>44561</v>
      </c>
      <c r="BA11" s="5">
        <v>44554</v>
      </c>
      <c r="BB11" s="5">
        <v>44554</v>
      </c>
      <c r="BC11" s="7">
        <v>44561</v>
      </c>
      <c r="BD11" s="1" t="s">
        <v>1044</v>
      </c>
      <c r="BE11" s="1"/>
      <c r="BF11" s="1"/>
      <c r="BG11" s="1" t="s">
        <v>55</v>
      </c>
    </row>
    <row r="12" spans="1:59" x14ac:dyDescent="0.25">
      <c r="A12" s="4">
        <v>7</v>
      </c>
      <c r="B12" s="2" t="str">
        <f>HYPERLINK("https://my.zakupivli.pro/remote/dispatcher/state_purchase_view/33773727", "UA-2021-12-28-004376-c")</f>
        <v>UA-2021-12-28-004376-c</v>
      </c>
      <c r="C12" s="2" t="s">
        <v>777</v>
      </c>
      <c r="D12" s="1" t="s">
        <v>842</v>
      </c>
      <c r="E12" s="1" t="s">
        <v>842</v>
      </c>
      <c r="F12" s="1" t="s">
        <v>255</v>
      </c>
      <c r="G12" s="1" t="s">
        <v>533</v>
      </c>
      <c r="H12" s="1" t="s">
        <v>689</v>
      </c>
      <c r="I12" s="1" t="s">
        <v>974</v>
      </c>
      <c r="J12" s="1" t="s">
        <v>635</v>
      </c>
      <c r="K12" s="1" t="s">
        <v>70</v>
      </c>
      <c r="L12" s="1" t="s">
        <v>57</v>
      </c>
      <c r="M12" s="1" t="s">
        <v>57</v>
      </c>
      <c r="N12" s="1" t="s">
        <v>57</v>
      </c>
      <c r="O12" s="5">
        <v>44558</v>
      </c>
      <c r="P12" s="1"/>
      <c r="Q12" s="1"/>
      <c r="R12" s="1"/>
      <c r="S12" s="1"/>
      <c r="T12" s="1" t="s">
        <v>1019</v>
      </c>
      <c r="U12" s="4">
        <v>1</v>
      </c>
      <c r="V12" s="6">
        <v>1750.2</v>
      </c>
      <c r="W12" s="1" t="s">
        <v>777</v>
      </c>
      <c r="X12" s="1">
        <v>1</v>
      </c>
      <c r="Y12" s="6">
        <v>1750.2</v>
      </c>
      <c r="Z12" s="1" t="s">
        <v>1043</v>
      </c>
      <c r="AA12" s="1" t="s">
        <v>1037</v>
      </c>
      <c r="AB12" s="1" t="s">
        <v>580</v>
      </c>
      <c r="AC12" s="1" t="s">
        <v>780</v>
      </c>
      <c r="AD12" s="1" t="s">
        <v>657</v>
      </c>
      <c r="AE12" s="1" t="s">
        <v>780</v>
      </c>
      <c r="AF12" s="6">
        <v>1750.2</v>
      </c>
      <c r="AG12" s="6">
        <v>1750.2</v>
      </c>
      <c r="AH12" s="1"/>
      <c r="AI12" s="6">
        <v>0</v>
      </c>
      <c r="AJ12" s="6">
        <v>0</v>
      </c>
      <c r="AK12" s="1" t="s">
        <v>714</v>
      </c>
      <c r="AL12" s="1" t="s">
        <v>292</v>
      </c>
      <c r="AM12" s="1"/>
      <c r="AN12" s="1" t="s">
        <v>21</v>
      </c>
      <c r="AO12" s="1"/>
      <c r="AP12" s="1"/>
      <c r="AQ12" s="2"/>
      <c r="AR12" s="1"/>
      <c r="AS12" s="1"/>
      <c r="AT12" s="1"/>
      <c r="AU12" s="1" t="s">
        <v>1023</v>
      </c>
      <c r="AV12" s="7">
        <v>44558.486831769616</v>
      </c>
      <c r="AW12" s="1" t="s">
        <v>264</v>
      </c>
      <c r="AX12" s="6">
        <v>1750.2</v>
      </c>
      <c r="AY12" s="5">
        <v>44554</v>
      </c>
      <c r="AZ12" s="5">
        <v>44561</v>
      </c>
      <c r="BA12" s="5">
        <v>44554</v>
      </c>
      <c r="BB12" s="5">
        <v>44554</v>
      </c>
      <c r="BC12" s="7">
        <v>44561</v>
      </c>
      <c r="BD12" s="1" t="s">
        <v>1044</v>
      </c>
      <c r="BE12" s="1"/>
      <c r="BF12" s="1"/>
      <c r="BG12" s="1" t="s">
        <v>55</v>
      </c>
    </row>
    <row r="13" spans="1:59" x14ac:dyDescent="0.25">
      <c r="A13" s="4">
        <v>8</v>
      </c>
      <c r="B13" s="2" t="str">
        <f>HYPERLINK("https://my.zakupivli.pro/remote/dispatcher/state_purchase_view/33771489", "UA-2021-12-28-003784-c")</f>
        <v>UA-2021-12-28-003784-c</v>
      </c>
      <c r="C13" s="2" t="s">
        <v>777</v>
      </c>
      <c r="D13" s="1" t="s">
        <v>684</v>
      </c>
      <c r="E13" s="1" t="s">
        <v>684</v>
      </c>
      <c r="F13" s="1" t="s">
        <v>255</v>
      </c>
      <c r="G13" s="1" t="s">
        <v>120</v>
      </c>
      <c r="H13" s="1" t="s">
        <v>689</v>
      </c>
      <c r="I13" s="1" t="s">
        <v>974</v>
      </c>
      <c r="J13" s="1" t="s">
        <v>635</v>
      </c>
      <c r="K13" s="1" t="s">
        <v>70</v>
      </c>
      <c r="L13" s="1" t="s">
        <v>57</v>
      </c>
      <c r="M13" s="1" t="s">
        <v>57</v>
      </c>
      <c r="N13" s="1" t="s">
        <v>57</v>
      </c>
      <c r="O13" s="5">
        <v>44558</v>
      </c>
      <c r="P13" s="1"/>
      <c r="Q13" s="1"/>
      <c r="R13" s="1"/>
      <c r="S13" s="1"/>
      <c r="T13" s="1" t="s">
        <v>1019</v>
      </c>
      <c r="U13" s="4">
        <v>1</v>
      </c>
      <c r="V13" s="6">
        <v>25523.62</v>
      </c>
      <c r="W13" s="1" t="s">
        <v>777</v>
      </c>
      <c r="X13" s="1">
        <v>5317.42</v>
      </c>
      <c r="Y13" s="6">
        <v>4.8</v>
      </c>
      <c r="Z13" s="1" t="s">
        <v>1031</v>
      </c>
      <c r="AA13" s="1" t="s">
        <v>1037</v>
      </c>
      <c r="AB13" s="1" t="s">
        <v>580</v>
      </c>
      <c r="AC13" s="1" t="s">
        <v>974</v>
      </c>
      <c r="AD13" s="1" t="s">
        <v>657</v>
      </c>
      <c r="AE13" s="1" t="s">
        <v>780</v>
      </c>
      <c r="AF13" s="6">
        <v>25523.62</v>
      </c>
      <c r="AG13" s="6">
        <v>4.800379913485048</v>
      </c>
      <c r="AH13" s="1"/>
      <c r="AI13" s="6">
        <v>0</v>
      </c>
      <c r="AJ13" s="6">
        <v>0</v>
      </c>
      <c r="AK13" s="1" t="s">
        <v>968</v>
      </c>
      <c r="AL13" s="1" t="s">
        <v>428</v>
      </c>
      <c r="AM13" s="1"/>
      <c r="AN13" s="1" t="s">
        <v>3</v>
      </c>
      <c r="AO13" s="1"/>
      <c r="AP13" s="1"/>
      <c r="AQ13" s="2"/>
      <c r="AR13" s="1"/>
      <c r="AS13" s="1"/>
      <c r="AT13" s="1"/>
      <c r="AU13" s="1" t="s">
        <v>1023</v>
      </c>
      <c r="AV13" s="7">
        <v>44558.474260359224</v>
      </c>
      <c r="AW13" s="1" t="s">
        <v>512</v>
      </c>
      <c r="AX13" s="6">
        <v>25523.62</v>
      </c>
      <c r="AY13" s="5">
        <v>44554</v>
      </c>
      <c r="AZ13" s="5">
        <v>44561</v>
      </c>
      <c r="BA13" s="5">
        <v>44554</v>
      </c>
      <c r="BB13" s="5">
        <v>44554</v>
      </c>
      <c r="BC13" s="7">
        <v>44561</v>
      </c>
      <c r="BD13" s="1" t="s">
        <v>1044</v>
      </c>
      <c r="BE13" s="1"/>
      <c r="BF13" s="1"/>
      <c r="BG13" s="1" t="s">
        <v>55</v>
      </c>
    </row>
    <row r="14" spans="1:59" x14ac:dyDescent="0.25">
      <c r="A14" s="4">
        <v>9</v>
      </c>
      <c r="B14" s="2" t="str">
        <f>HYPERLINK("https://my.zakupivli.pro/remote/dispatcher/state_purchase_view/33767499", "UA-2021-12-28-002799-c")</f>
        <v>UA-2021-12-28-002799-c</v>
      </c>
      <c r="C14" s="2" t="s">
        <v>777</v>
      </c>
      <c r="D14" s="1" t="s">
        <v>727</v>
      </c>
      <c r="E14" s="1" t="s">
        <v>727</v>
      </c>
      <c r="F14" s="1" t="s">
        <v>256</v>
      </c>
      <c r="G14" s="1" t="s">
        <v>478</v>
      </c>
      <c r="H14" s="1" t="s">
        <v>656</v>
      </c>
      <c r="I14" s="1" t="s">
        <v>974</v>
      </c>
      <c r="J14" s="1" t="s">
        <v>635</v>
      </c>
      <c r="K14" s="1" t="s">
        <v>70</v>
      </c>
      <c r="L14" s="1" t="s">
        <v>57</v>
      </c>
      <c r="M14" s="1" t="s">
        <v>57</v>
      </c>
      <c r="N14" s="1" t="s">
        <v>57</v>
      </c>
      <c r="O14" s="5">
        <v>44558</v>
      </c>
      <c r="P14" s="5">
        <v>44558</v>
      </c>
      <c r="Q14" s="5">
        <v>44572</v>
      </c>
      <c r="R14" s="5">
        <v>44558</v>
      </c>
      <c r="S14" s="5">
        <v>44582</v>
      </c>
      <c r="T14" s="7">
        <v>44585.654618055552</v>
      </c>
      <c r="U14" s="4">
        <v>3</v>
      </c>
      <c r="V14" s="6">
        <v>56462043.600000001</v>
      </c>
      <c r="W14" s="1" t="s">
        <v>777</v>
      </c>
      <c r="X14" s="1">
        <v>1</v>
      </c>
      <c r="Y14" s="6">
        <v>56462043.600000001</v>
      </c>
      <c r="Z14" s="1" t="s">
        <v>1045</v>
      </c>
      <c r="AA14" s="6">
        <v>282310.21999999997</v>
      </c>
      <c r="AB14" s="1" t="s">
        <v>580</v>
      </c>
      <c r="AC14" s="1" t="s">
        <v>974</v>
      </c>
      <c r="AD14" s="1" t="s">
        <v>222</v>
      </c>
      <c r="AE14" s="1" t="s">
        <v>780</v>
      </c>
      <c r="AF14" s="6">
        <v>43466000</v>
      </c>
      <c r="AG14" s="6">
        <v>43466000</v>
      </c>
      <c r="AH14" s="1" t="s">
        <v>948</v>
      </c>
      <c r="AI14" s="6">
        <v>12996043.600000001</v>
      </c>
      <c r="AJ14" s="6">
        <v>0.23017309986278997</v>
      </c>
      <c r="AK14" s="1" t="s">
        <v>944</v>
      </c>
      <c r="AL14" s="1" t="s">
        <v>446</v>
      </c>
      <c r="AM14" s="1" t="s">
        <v>590</v>
      </c>
      <c r="AN14" s="1" t="s">
        <v>40</v>
      </c>
      <c r="AO14" s="6">
        <v>2018.3999999985099</v>
      </c>
      <c r="AP14" s="6">
        <v>3.5747909060778485E-5</v>
      </c>
      <c r="AQ14" s="2" t="str">
        <f>HYPERLINK("https://auctions.prozorro.gov.ua/tenders/9a50f1796d0048a4a86f0ac7f70fbb49")</f>
        <v>https://auctions.prozorro.gov.ua/tenders/9a50f1796d0048a4a86f0ac7f70fbb49</v>
      </c>
      <c r="AR14" s="7">
        <v>44593.702999300287</v>
      </c>
      <c r="AS14" s="5">
        <v>44604</v>
      </c>
      <c r="AT14" s="5">
        <v>44614</v>
      </c>
      <c r="AU14" s="1" t="s">
        <v>1023</v>
      </c>
      <c r="AV14" s="7">
        <v>44610.667542031573</v>
      </c>
      <c r="AW14" s="1" t="s">
        <v>232</v>
      </c>
      <c r="AX14" s="6">
        <v>56460025.200000003</v>
      </c>
      <c r="AY14" s="1"/>
      <c r="AZ14" s="5">
        <v>45230</v>
      </c>
      <c r="BA14" s="5">
        <v>44610</v>
      </c>
      <c r="BB14" s="5">
        <v>44610</v>
      </c>
      <c r="BC14" s="7">
        <v>45291</v>
      </c>
      <c r="BD14" s="1" t="s">
        <v>1044</v>
      </c>
      <c r="BE14" s="1"/>
      <c r="BF14" s="1"/>
      <c r="BG14" s="1" t="s">
        <v>371</v>
      </c>
    </row>
    <row r="15" spans="1:59" x14ac:dyDescent="0.25">
      <c r="A15" s="4">
        <v>10</v>
      </c>
      <c r="B15" s="2" t="str">
        <f>HYPERLINK("https://my.zakupivli.pro/remote/dispatcher/state_purchase_view/33766747", "UA-2021-12-28-002561-c")</f>
        <v>UA-2021-12-28-002561-c</v>
      </c>
      <c r="C15" s="2" t="s">
        <v>777</v>
      </c>
      <c r="D15" s="1" t="s">
        <v>725</v>
      </c>
      <c r="E15" s="1" t="s">
        <v>725</v>
      </c>
      <c r="F15" s="1" t="s">
        <v>256</v>
      </c>
      <c r="G15" s="1" t="s">
        <v>478</v>
      </c>
      <c r="H15" s="1" t="s">
        <v>656</v>
      </c>
      <c r="I15" s="1" t="s">
        <v>974</v>
      </c>
      <c r="J15" s="1" t="s">
        <v>635</v>
      </c>
      <c r="K15" s="1" t="s">
        <v>70</v>
      </c>
      <c r="L15" s="1" t="s">
        <v>57</v>
      </c>
      <c r="M15" s="1" t="s">
        <v>57</v>
      </c>
      <c r="N15" s="1" t="s">
        <v>57</v>
      </c>
      <c r="O15" s="5">
        <v>44558</v>
      </c>
      <c r="P15" s="5">
        <v>44558</v>
      </c>
      <c r="Q15" s="5">
        <v>44572</v>
      </c>
      <c r="R15" s="5">
        <v>44558</v>
      </c>
      <c r="S15" s="5">
        <v>44582</v>
      </c>
      <c r="T15" s="7">
        <v>44585.544999999998</v>
      </c>
      <c r="U15" s="4">
        <v>3</v>
      </c>
      <c r="V15" s="6">
        <v>37510118.399999999</v>
      </c>
      <c r="W15" s="1" t="s">
        <v>777</v>
      </c>
      <c r="X15" s="1">
        <v>1</v>
      </c>
      <c r="Y15" s="6">
        <v>37510118.399999999</v>
      </c>
      <c r="Z15" s="1" t="s">
        <v>1045</v>
      </c>
      <c r="AA15" s="6">
        <v>187550.59</v>
      </c>
      <c r="AB15" s="1" t="s">
        <v>580</v>
      </c>
      <c r="AC15" s="1" t="s">
        <v>974</v>
      </c>
      <c r="AD15" s="1" t="s">
        <v>222</v>
      </c>
      <c r="AE15" s="1" t="s">
        <v>780</v>
      </c>
      <c r="AF15" s="6">
        <v>29467000</v>
      </c>
      <c r="AG15" s="6">
        <v>29467000</v>
      </c>
      <c r="AH15" s="1" t="s">
        <v>948</v>
      </c>
      <c r="AI15" s="6">
        <v>8043118.3999999985</v>
      </c>
      <c r="AJ15" s="6">
        <v>0.21442530024112105</v>
      </c>
      <c r="AK15" s="1" t="s">
        <v>944</v>
      </c>
      <c r="AL15" s="1" t="s">
        <v>446</v>
      </c>
      <c r="AM15" s="1" t="s">
        <v>590</v>
      </c>
      <c r="AN15" s="1" t="s">
        <v>40</v>
      </c>
      <c r="AO15" s="6">
        <v>56.399999998509884</v>
      </c>
      <c r="AP15" s="6">
        <v>1.5035942941334434E-6</v>
      </c>
      <c r="AQ15" s="2" t="str">
        <f>HYPERLINK("https://auctions.prozorro.gov.ua/tenders/966f939aadbc403f944e913ac82bc274")</f>
        <v>https://auctions.prozorro.gov.ua/tenders/966f939aadbc403f944e913ac82bc274</v>
      </c>
      <c r="AR15" s="7">
        <v>44600.581952152534</v>
      </c>
      <c r="AS15" s="5">
        <v>44611</v>
      </c>
      <c r="AT15" s="5">
        <v>44621</v>
      </c>
      <c r="AU15" s="1" t="s">
        <v>1023</v>
      </c>
      <c r="AV15" s="7">
        <v>44615.398790252453</v>
      </c>
      <c r="AW15" s="1" t="s">
        <v>264</v>
      </c>
      <c r="AX15" s="6">
        <v>37510062</v>
      </c>
      <c r="AY15" s="1"/>
      <c r="AZ15" s="5">
        <v>45230</v>
      </c>
      <c r="BA15" s="5">
        <v>44615</v>
      </c>
      <c r="BB15" s="5">
        <v>44615</v>
      </c>
      <c r="BC15" s="7">
        <v>45291</v>
      </c>
      <c r="BD15" s="1" t="s">
        <v>1044</v>
      </c>
      <c r="BE15" s="1"/>
      <c r="BF15" s="1"/>
      <c r="BG15" s="1" t="s">
        <v>370</v>
      </c>
    </row>
    <row r="16" spans="1:59" x14ac:dyDescent="0.25">
      <c r="A16" s="4">
        <v>11</v>
      </c>
      <c r="B16" s="2" t="str">
        <f>HYPERLINK("https://my.zakupivli.pro/remote/dispatcher/state_purchase_view/33690838", "UA-2021-12-24-004797-c")</f>
        <v>UA-2021-12-24-004797-c</v>
      </c>
      <c r="C16" s="2" t="s">
        <v>777</v>
      </c>
      <c r="D16" s="1" t="s">
        <v>914</v>
      </c>
      <c r="E16" s="1" t="s">
        <v>914</v>
      </c>
      <c r="F16" s="1" t="s">
        <v>255</v>
      </c>
      <c r="G16" s="1" t="s">
        <v>523</v>
      </c>
      <c r="H16" s="1" t="s">
        <v>689</v>
      </c>
      <c r="I16" s="1" t="s">
        <v>974</v>
      </c>
      <c r="J16" s="1" t="s">
        <v>635</v>
      </c>
      <c r="K16" s="1" t="s">
        <v>70</v>
      </c>
      <c r="L16" s="1" t="s">
        <v>57</v>
      </c>
      <c r="M16" s="1" t="s">
        <v>57</v>
      </c>
      <c r="N16" s="1" t="s">
        <v>57</v>
      </c>
      <c r="O16" s="5">
        <v>44554</v>
      </c>
      <c r="P16" s="1"/>
      <c r="Q16" s="1"/>
      <c r="R16" s="1"/>
      <c r="S16" s="1"/>
      <c r="T16" s="1" t="s">
        <v>1019</v>
      </c>
      <c r="U16" s="4">
        <v>1</v>
      </c>
      <c r="V16" s="6">
        <v>4999.3100000000004</v>
      </c>
      <c r="W16" s="1" t="s">
        <v>777</v>
      </c>
      <c r="X16" s="1">
        <v>5101</v>
      </c>
      <c r="Y16" s="6">
        <v>0.98</v>
      </c>
      <c r="Z16" s="1" t="s">
        <v>1031</v>
      </c>
      <c r="AA16" s="1" t="s">
        <v>1037</v>
      </c>
      <c r="AB16" s="1" t="s">
        <v>580</v>
      </c>
      <c r="AC16" s="1" t="s">
        <v>780</v>
      </c>
      <c r="AD16" s="1" t="s">
        <v>657</v>
      </c>
      <c r="AE16" s="1" t="s">
        <v>780</v>
      </c>
      <c r="AF16" s="6">
        <v>4999.3100000000004</v>
      </c>
      <c r="AG16" s="6">
        <v>0.9800646931974123</v>
      </c>
      <c r="AH16" s="1"/>
      <c r="AI16" s="6">
        <v>0</v>
      </c>
      <c r="AJ16" s="6">
        <v>0</v>
      </c>
      <c r="AK16" s="1" t="s">
        <v>602</v>
      </c>
      <c r="AL16" s="1" t="s">
        <v>59</v>
      </c>
      <c r="AM16" s="1"/>
      <c r="AN16" s="1" t="s">
        <v>31</v>
      </c>
      <c r="AO16" s="1"/>
      <c r="AP16" s="1"/>
      <c r="AQ16" s="2"/>
      <c r="AR16" s="1"/>
      <c r="AS16" s="1"/>
      <c r="AT16" s="1"/>
      <c r="AU16" s="1" t="s">
        <v>1023</v>
      </c>
      <c r="AV16" s="7">
        <v>44554.455852868625</v>
      </c>
      <c r="AW16" s="1" t="s">
        <v>552</v>
      </c>
      <c r="AX16" s="6">
        <v>4999.3100000000004</v>
      </c>
      <c r="AY16" s="1"/>
      <c r="AZ16" s="5">
        <v>44561</v>
      </c>
      <c r="BA16" s="5">
        <v>44554</v>
      </c>
      <c r="BB16" s="5">
        <v>44554</v>
      </c>
      <c r="BC16" s="7">
        <v>44561</v>
      </c>
      <c r="BD16" s="1" t="s">
        <v>1044</v>
      </c>
      <c r="BE16" s="1"/>
      <c r="BF16" s="1"/>
      <c r="BG16" s="1" t="s">
        <v>55</v>
      </c>
    </row>
    <row r="17" spans="1:59" x14ac:dyDescent="0.25">
      <c r="A17" s="4">
        <v>12</v>
      </c>
      <c r="B17" s="2" t="str">
        <f>HYPERLINK("https://my.zakupivli.pro/remote/dispatcher/state_purchase_view/33494215", "UA-2021-12-21-017073-c")</f>
        <v>UA-2021-12-21-017073-c</v>
      </c>
      <c r="C17" s="2" t="s">
        <v>777</v>
      </c>
      <c r="D17" s="1" t="s">
        <v>684</v>
      </c>
      <c r="E17" s="1" t="s">
        <v>684</v>
      </c>
      <c r="F17" s="1" t="s">
        <v>256</v>
      </c>
      <c r="G17" s="1" t="s">
        <v>120</v>
      </c>
      <c r="H17" s="1" t="s">
        <v>933</v>
      </c>
      <c r="I17" s="1" t="s">
        <v>974</v>
      </c>
      <c r="J17" s="1" t="s">
        <v>635</v>
      </c>
      <c r="K17" s="1" t="s">
        <v>70</v>
      </c>
      <c r="L17" s="1" t="s">
        <v>57</v>
      </c>
      <c r="M17" s="1" t="s">
        <v>57</v>
      </c>
      <c r="N17" s="1" t="s">
        <v>57</v>
      </c>
      <c r="O17" s="5">
        <v>44551</v>
      </c>
      <c r="P17" s="5">
        <v>44551</v>
      </c>
      <c r="Q17" s="5">
        <v>44558</v>
      </c>
      <c r="R17" s="5">
        <v>44559</v>
      </c>
      <c r="S17" s="5">
        <v>44565</v>
      </c>
      <c r="T17" s="1" t="s">
        <v>1020</v>
      </c>
      <c r="U17" s="4">
        <v>0</v>
      </c>
      <c r="V17" s="6">
        <v>167947.48</v>
      </c>
      <c r="W17" s="1" t="s">
        <v>777</v>
      </c>
      <c r="X17" s="1">
        <v>45469</v>
      </c>
      <c r="Y17" s="6">
        <v>3.69</v>
      </c>
      <c r="Z17" s="1" t="s">
        <v>1031</v>
      </c>
      <c r="AA17" s="6">
        <v>1679.47</v>
      </c>
      <c r="AB17" s="1" t="s">
        <v>580</v>
      </c>
      <c r="AC17" s="1" t="s">
        <v>974</v>
      </c>
      <c r="AD17" s="1" t="s">
        <v>657</v>
      </c>
      <c r="AE17" s="1" t="s">
        <v>780</v>
      </c>
      <c r="AF17" s="1"/>
      <c r="AG17" s="1"/>
      <c r="AH17" s="1"/>
      <c r="AI17" s="6">
        <v>0</v>
      </c>
      <c r="AJ17" s="6">
        <v>0</v>
      </c>
      <c r="AK17" s="1"/>
      <c r="AL17" s="1"/>
      <c r="AM17" s="1"/>
      <c r="AN17" s="1"/>
      <c r="AO17" s="1"/>
      <c r="AP17" s="1"/>
      <c r="AQ17" s="2"/>
      <c r="AR17" s="1"/>
      <c r="AS17" s="1"/>
      <c r="AT17" s="1"/>
      <c r="AU17" s="1" t="s">
        <v>1024</v>
      </c>
      <c r="AV17" s="7">
        <v>44565.709074712766</v>
      </c>
      <c r="AW17" s="1"/>
      <c r="AX17" s="1"/>
      <c r="AY17" s="1"/>
      <c r="AZ17" s="5">
        <v>44926</v>
      </c>
      <c r="BA17" s="1" t="s">
        <v>56</v>
      </c>
      <c r="BB17" s="1" t="s">
        <v>56</v>
      </c>
      <c r="BC17" s="1"/>
      <c r="BD17" s="1"/>
      <c r="BE17" s="1"/>
      <c r="BF17" s="1"/>
      <c r="BG17" s="1"/>
    </row>
    <row r="18" spans="1:59" x14ac:dyDescent="0.25">
      <c r="A18" s="4">
        <v>13</v>
      </c>
      <c r="B18" s="2" t="str">
        <f>HYPERLINK("https://my.zakupivli.pro/remote/dispatcher/state_purchase_view/33472470", "UA-2021-12-21-010730-c")</f>
        <v>UA-2021-12-21-010730-c</v>
      </c>
      <c r="C18" s="2" t="s">
        <v>777</v>
      </c>
      <c r="D18" s="1" t="s">
        <v>999</v>
      </c>
      <c r="E18" s="1" t="s">
        <v>999</v>
      </c>
      <c r="F18" s="1" t="s">
        <v>255</v>
      </c>
      <c r="G18" s="1" t="s">
        <v>297</v>
      </c>
      <c r="H18" s="1" t="s">
        <v>689</v>
      </c>
      <c r="I18" s="1" t="s">
        <v>974</v>
      </c>
      <c r="J18" s="1" t="s">
        <v>635</v>
      </c>
      <c r="K18" s="1" t="s">
        <v>70</v>
      </c>
      <c r="L18" s="1" t="s">
        <v>57</v>
      </c>
      <c r="M18" s="1" t="s">
        <v>57</v>
      </c>
      <c r="N18" s="1" t="s">
        <v>57</v>
      </c>
      <c r="O18" s="5">
        <v>44551</v>
      </c>
      <c r="P18" s="1"/>
      <c r="Q18" s="1"/>
      <c r="R18" s="1"/>
      <c r="S18" s="1"/>
      <c r="T18" s="1" t="s">
        <v>1019</v>
      </c>
      <c r="U18" s="4">
        <v>1</v>
      </c>
      <c r="V18" s="6">
        <v>850</v>
      </c>
      <c r="W18" s="1" t="s">
        <v>777</v>
      </c>
      <c r="X18" s="1">
        <v>10</v>
      </c>
      <c r="Y18" s="6">
        <v>85</v>
      </c>
      <c r="Z18" s="1" t="s">
        <v>1048</v>
      </c>
      <c r="AA18" s="1" t="s">
        <v>1037</v>
      </c>
      <c r="AB18" s="1" t="s">
        <v>580</v>
      </c>
      <c r="AC18" s="1" t="s">
        <v>780</v>
      </c>
      <c r="AD18" s="1" t="s">
        <v>657</v>
      </c>
      <c r="AE18" s="1" t="s">
        <v>780</v>
      </c>
      <c r="AF18" s="6">
        <v>850</v>
      </c>
      <c r="AG18" s="6">
        <v>85</v>
      </c>
      <c r="AH18" s="1"/>
      <c r="AI18" s="6">
        <v>0</v>
      </c>
      <c r="AJ18" s="6">
        <v>0</v>
      </c>
      <c r="AK18" s="1" t="s">
        <v>790</v>
      </c>
      <c r="AL18" s="1" t="s">
        <v>301</v>
      </c>
      <c r="AM18" s="1"/>
      <c r="AN18" s="1" t="s">
        <v>39</v>
      </c>
      <c r="AO18" s="1"/>
      <c r="AP18" s="1"/>
      <c r="AQ18" s="2"/>
      <c r="AR18" s="1"/>
      <c r="AS18" s="1"/>
      <c r="AT18" s="1"/>
      <c r="AU18" s="1" t="s">
        <v>1023</v>
      </c>
      <c r="AV18" s="7">
        <v>44551.570571600278</v>
      </c>
      <c r="AW18" s="1" t="s">
        <v>279</v>
      </c>
      <c r="AX18" s="6">
        <v>850</v>
      </c>
      <c r="AY18" s="5">
        <v>44550</v>
      </c>
      <c r="AZ18" s="5">
        <v>44561</v>
      </c>
      <c r="BA18" s="5">
        <v>44550</v>
      </c>
      <c r="BB18" s="5">
        <v>44550</v>
      </c>
      <c r="BC18" s="7">
        <v>44561</v>
      </c>
      <c r="BD18" s="1" t="s">
        <v>1044</v>
      </c>
      <c r="BE18" s="1"/>
      <c r="BF18" s="1"/>
      <c r="BG18" s="1" t="s">
        <v>55</v>
      </c>
    </row>
    <row r="19" spans="1:59" x14ac:dyDescent="0.25">
      <c r="A19" s="4">
        <v>14</v>
      </c>
      <c r="B19" s="2" t="str">
        <f>HYPERLINK("https://my.zakupivli.pro/remote/dispatcher/state_purchase_view/33379772", "UA-2021-12-20-006683-c")</f>
        <v>UA-2021-12-20-006683-c</v>
      </c>
      <c r="C19" s="2" t="s">
        <v>777</v>
      </c>
      <c r="D19" s="1" t="s">
        <v>716</v>
      </c>
      <c r="E19" s="1" t="s">
        <v>716</v>
      </c>
      <c r="F19" s="1" t="s">
        <v>255</v>
      </c>
      <c r="G19" s="1" t="s">
        <v>425</v>
      </c>
      <c r="H19" s="1" t="s">
        <v>689</v>
      </c>
      <c r="I19" s="1" t="s">
        <v>974</v>
      </c>
      <c r="J19" s="1" t="s">
        <v>635</v>
      </c>
      <c r="K19" s="1" t="s">
        <v>70</v>
      </c>
      <c r="L19" s="1" t="s">
        <v>57</v>
      </c>
      <c r="M19" s="1" t="s">
        <v>57</v>
      </c>
      <c r="N19" s="1" t="s">
        <v>57</v>
      </c>
      <c r="O19" s="5">
        <v>44550</v>
      </c>
      <c r="P19" s="1"/>
      <c r="Q19" s="1"/>
      <c r="R19" s="1"/>
      <c r="S19" s="1"/>
      <c r="T19" s="1" t="s">
        <v>1019</v>
      </c>
      <c r="U19" s="4">
        <v>1</v>
      </c>
      <c r="V19" s="6">
        <v>1364</v>
      </c>
      <c r="W19" s="1" t="s">
        <v>777</v>
      </c>
      <c r="X19" s="1">
        <v>6</v>
      </c>
      <c r="Y19" s="6">
        <v>227.33</v>
      </c>
      <c r="Z19" s="1" t="s">
        <v>1049</v>
      </c>
      <c r="AA19" s="1" t="s">
        <v>1037</v>
      </c>
      <c r="AB19" s="1" t="s">
        <v>580</v>
      </c>
      <c r="AC19" s="1" t="s">
        <v>780</v>
      </c>
      <c r="AD19" s="1" t="s">
        <v>657</v>
      </c>
      <c r="AE19" s="1" t="s">
        <v>780</v>
      </c>
      <c r="AF19" s="6">
        <v>1364</v>
      </c>
      <c r="AG19" s="6">
        <v>227.33333333333334</v>
      </c>
      <c r="AH19" s="1"/>
      <c r="AI19" s="6">
        <v>0</v>
      </c>
      <c r="AJ19" s="6">
        <v>0</v>
      </c>
      <c r="AK19" s="1" t="s">
        <v>621</v>
      </c>
      <c r="AL19" s="1" t="s">
        <v>58</v>
      </c>
      <c r="AM19" s="1"/>
      <c r="AN19" s="1" t="s">
        <v>24</v>
      </c>
      <c r="AO19" s="1"/>
      <c r="AP19" s="1"/>
      <c r="AQ19" s="2"/>
      <c r="AR19" s="1"/>
      <c r="AS19" s="1"/>
      <c r="AT19" s="1"/>
      <c r="AU19" s="1" t="s">
        <v>1023</v>
      </c>
      <c r="AV19" s="7">
        <v>44550.490033643808</v>
      </c>
      <c r="AW19" s="1" t="s">
        <v>277</v>
      </c>
      <c r="AX19" s="6">
        <v>1364</v>
      </c>
      <c r="AY19" s="5">
        <v>44550</v>
      </c>
      <c r="AZ19" s="5">
        <v>44561</v>
      </c>
      <c r="BA19" s="5">
        <v>44550</v>
      </c>
      <c r="BB19" s="5">
        <v>44550</v>
      </c>
      <c r="BC19" s="7">
        <v>44561</v>
      </c>
      <c r="BD19" s="1" t="s">
        <v>1044</v>
      </c>
      <c r="BE19" s="1"/>
      <c r="BF19" s="1"/>
      <c r="BG19" s="1" t="s">
        <v>55</v>
      </c>
    </row>
    <row r="20" spans="1:59" x14ac:dyDescent="0.25">
      <c r="A20" s="4">
        <v>15</v>
      </c>
      <c r="B20" s="2" t="str">
        <f>HYPERLINK("https://my.zakupivli.pro/remote/dispatcher/state_purchase_view/33377178", "UA-2021-12-20-006003-c")</f>
        <v>UA-2021-12-20-006003-c</v>
      </c>
      <c r="C20" s="2" t="s">
        <v>777</v>
      </c>
      <c r="D20" s="1" t="s">
        <v>744</v>
      </c>
      <c r="E20" s="1" t="s">
        <v>744</v>
      </c>
      <c r="F20" s="1" t="s">
        <v>255</v>
      </c>
      <c r="G20" s="1" t="s">
        <v>358</v>
      </c>
      <c r="H20" s="1" t="s">
        <v>689</v>
      </c>
      <c r="I20" s="1" t="s">
        <v>974</v>
      </c>
      <c r="J20" s="1" t="s">
        <v>635</v>
      </c>
      <c r="K20" s="1" t="s">
        <v>70</v>
      </c>
      <c r="L20" s="1" t="s">
        <v>57</v>
      </c>
      <c r="M20" s="1" t="s">
        <v>57</v>
      </c>
      <c r="N20" s="1" t="s">
        <v>57</v>
      </c>
      <c r="O20" s="5">
        <v>44550</v>
      </c>
      <c r="P20" s="1"/>
      <c r="Q20" s="1"/>
      <c r="R20" s="1"/>
      <c r="S20" s="1"/>
      <c r="T20" s="1" t="s">
        <v>1019</v>
      </c>
      <c r="U20" s="4">
        <v>1</v>
      </c>
      <c r="V20" s="6">
        <v>310</v>
      </c>
      <c r="W20" s="1" t="s">
        <v>777</v>
      </c>
      <c r="X20" s="1">
        <v>10</v>
      </c>
      <c r="Y20" s="6">
        <v>31</v>
      </c>
      <c r="Z20" s="1" t="s">
        <v>1049</v>
      </c>
      <c r="AA20" s="1" t="s">
        <v>1037</v>
      </c>
      <c r="AB20" s="1" t="s">
        <v>580</v>
      </c>
      <c r="AC20" s="1" t="s">
        <v>780</v>
      </c>
      <c r="AD20" s="1" t="s">
        <v>657</v>
      </c>
      <c r="AE20" s="1" t="s">
        <v>780</v>
      </c>
      <c r="AF20" s="6">
        <v>310</v>
      </c>
      <c r="AG20" s="6">
        <v>31</v>
      </c>
      <c r="AH20" s="1"/>
      <c r="AI20" s="6">
        <v>0</v>
      </c>
      <c r="AJ20" s="6">
        <v>0</v>
      </c>
      <c r="AK20" s="1" t="s">
        <v>798</v>
      </c>
      <c r="AL20" s="1" t="s">
        <v>448</v>
      </c>
      <c r="AM20" s="1"/>
      <c r="AN20" s="1" t="s">
        <v>54</v>
      </c>
      <c r="AO20" s="1"/>
      <c r="AP20" s="1"/>
      <c r="AQ20" s="2"/>
      <c r="AR20" s="1"/>
      <c r="AS20" s="1"/>
      <c r="AT20" s="1"/>
      <c r="AU20" s="1" t="s">
        <v>1023</v>
      </c>
      <c r="AV20" s="7">
        <v>44550.479541616027</v>
      </c>
      <c r="AW20" s="1" t="s">
        <v>275</v>
      </c>
      <c r="AX20" s="6">
        <v>310</v>
      </c>
      <c r="AY20" s="5">
        <v>44550</v>
      </c>
      <c r="AZ20" s="5">
        <v>44561</v>
      </c>
      <c r="BA20" s="5">
        <v>44550</v>
      </c>
      <c r="BB20" s="5">
        <v>44550</v>
      </c>
      <c r="BC20" s="7">
        <v>44561</v>
      </c>
      <c r="BD20" s="1" t="s">
        <v>1044</v>
      </c>
      <c r="BE20" s="1"/>
      <c r="BF20" s="1"/>
      <c r="BG20" s="1" t="s">
        <v>55</v>
      </c>
    </row>
    <row r="21" spans="1:59" x14ac:dyDescent="0.25">
      <c r="A21" s="4">
        <v>16</v>
      </c>
      <c r="B21" s="2" t="str">
        <f>HYPERLINK("https://my.zakupivli.pro/remote/dispatcher/state_purchase_view/33375366", "UA-2021-12-20-005511-c")</f>
        <v>UA-2021-12-20-005511-c</v>
      </c>
      <c r="C21" s="2" t="s">
        <v>777</v>
      </c>
      <c r="D21" s="1" t="s">
        <v>579</v>
      </c>
      <c r="E21" s="1" t="s">
        <v>579</v>
      </c>
      <c r="F21" s="1" t="s">
        <v>255</v>
      </c>
      <c r="G21" s="1" t="s">
        <v>350</v>
      </c>
      <c r="H21" s="1" t="s">
        <v>689</v>
      </c>
      <c r="I21" s="1" t="s">
        <v>974</v>
      </c>
      <c r="J21" s="1" t="s">
        <v>635</v>
      </c>
      <c r="K21" s="1" t="s">
        <v>70</v>
      </c>
      <c r="L21" s="1" t="s">
        <v>57</v>
      </c>
      <c r="M21" s="1" t="s">
        <v>57</v>
      </c>
      <c r="N21" s="1" t="s">
        <v>57</v>
      </c>
      <c r="O21" s="5">
        <v>44550</v>
      </c>
      <c r="P21" s="1"/>
      <c r="Q21" s="1"/>
      <c r="R21" s="1"/>
      <c r="S21" s="1"/>
      <c r="T21" s="1" t="s">
        <v>1019</v>
      </c>
      <c r="U21" s="4">
        <v>1</v>
      </c>
      <c r="V21" s="6">
        <v>3360</v>
      </c>
      <c r="W21" s="1" t="s">
        <v>777</v>
      </c>
      <c r="X21" s="1">
        <v>4</v>
      </c>
      <c r="Y21" s="6">
        <v>840</v>
      </c>
      <c r="Z21" s="1" t="s">
        <v>1049</v>
      </c>
      <c r="AA21" s="1" t="s">
        <v>1037</v>
      </c>
      <c r="AB21" s="1" t="s">
        <v>580</v>
      </c>
      <c r="AC21" s="1" t="s">
        <v>780</v>
      </c>
      <c r="AD21" s="1" t="s">
        <v>657</v>
      </c>
      <c r="AE21" s="1" t="s">
        <v>780</v>
      </c>
      <c r="AF21" s="6">
        <v>3360</v>
      </c>
      <c r="AG21" s="6">
        <v>840</v>
      </c>
      <c r="AH21" s="1"/>
      <c r="AI21" s="6">
        <v>0</v>
      </c>
      <c r="AJ21" s="6">
        <v>0</v>
      </c>
      <c r="AK21" s="1" t="s">
        <v>743</v>
      </c>
      <c r="AL21" s="1" t="s">
        <v>331</v>
      </c>
      <c r="AM21" s="1"/>
      <c r="AN21" s="1" t="s">
        <v>8</v>
      </c>
      <c r="AO21" s="1"/>
      <c r="AP21" s="1"/>
      <c r="AQ21" s="2"/>
      <c r="AR21" s="1"/>
      <c r="AS21" s="1"/>
      <c r="AT21" s="1"/>
      <c r="AU21" s="1" t="s">
        <v>1023</v>
      </c>
      <c r="AV21" s="7">
        <v>44550.470915831422</v>
      </c>
      <c r="AW21" s="1" t="s">
        <v>274</v>
      </c>
      <c r="AX21" s="6">
        <v>3360</v>
      </c>
      <c r="AY21" s="5">
        <v>44547</v>
      </c>
      <c r="AZ21" s="5">
        <v>44561</v>
      </c>
      <c r="BA21" s="5">
        <v>44547</v>
      </c>
      <c r="BB21" s="5">
        <v>44547</v>
      </c>
      <c r="BC21" s="7">
        <v>44561</v>
      </c>
      <c r="BD21" s="1" t="s">
        <v>1044</v>
      </c>
      <c r="BE21" s="1"/>
      <c r="BF21" s="1"/>
      <c r="BG21" s="1" t="s">
        <v>55</v>
      </c>
    </row>
    <row r="22" spans="1:59" x14ac:dyDescent="0.25">
      <c r="A22" s="4">
        <v>17</v>
      </c>
      <c r="B22" s="2" t="str">
        <f>HYPERLINK("https://my.zakupivli.pro/remote/dispatcher/state_purchase_view/33373263", "UA-2021-12-20-004801-c")</f>
        <v>UA-2021-12-20-004801-c</v>
      </c>
      <c r="C22" s="2" t="s">
        <v>777</v>
      </c>
      <c r="D22" s="1" t="s">
        <v>626</v>
      </c>
      <c r="E22" s="1" t="s">
        <v>626</v>
      </c>
      <c r="F22" s="1" t="s">
        <v>255</v>
      </c>
      <c r="G22" s="1" t="s">
        <v>367</v>
      </c>
      <c r="H22" s="1" t="s">
        <v>689</v>
      </c>
      <c r="I22" s="1" t="s">
        <v>974</v>
      </c>
      <c r="J22" s="1" t="s">
        <v>635</v>
      </c>
      <c r="K22" s="1" t="s">
        <v>70</v>
      </c>
      <c r="L22" s="1" t="s">
        <v>57</v>
      </c>
      <c r="M22" s="1" t="s">
        <v>57</v>
      </c>
      <c r="N22" s="1" t="s">
        <v>57</v>
      </c>
      <c r="O22" s="5">
        <v>44550</v>
      </c>
      <c r="P22" s="1"/>
      <c r="Q22" s="1"/>
      <c r="R22" s="1"/>
      <c r="S22" s="1"/>
      <c r="T22" s="1" t="s">
        <v>1019</v>
      </c>
      <c r="U22" s="4">
        <v>1</v>
      </c>
      <c r="V22" s="6">
        <v>1210</v>
      </c>
      <c r="W22" s="1" t="s">
        <v>777</v>
      </c>
      <c r="X22" s="1">
        <v>14</v>
      </c>
      <c r="Y22" s="6">
        <v>86.43</v>
      </c>
      <c r="Z22" s="1" t="s">
        <v>1049</v>
      </c>
      <c r="AA22" s="1" t="s">
        <v>1037</v>
      </c>
      <c r="AB22" s="1" t="s">
        <v>580</v>
      </c>
      <c r="AC22" s="1" t="s">
        <v>780</v>
      </c>
      <c r="AD22" s="1" t="s">
        <v>657</v>
      </c>
      <c r="AE22" s="1" t="s">
        <v>780</v>
      </c>
      <c r="AF22" s="6">
        <v>1210</v>
      </c>
      <c r="AG22" s="6">
        <v>86.428571428571431</v>
      </c>
      <c r="AH22" s="1"/>
      <c r="AI22" s="6">
        <v>0</v>
      </c>
      <c r="AJ22" s="6">
        <v>0</v>
      </c>
      <c r="AK22" s="1" t="s">
        <v>743</v>
      </c>
      <c r="AL22" s="1" t="s">
        <v>331</v>
      </c>
      <c r="AM22" s="1"/>
      <c r="AN22" s="1" t="s">
        <v>8</v>
      </c>
      <c r="AO22" s="1"/>
      <c r="AP22" s="1"/>
      <c r="AQ22" s="2"/>
      <c r="AR22" s="1"/>
      <c r="AS22" s="1"/>
      <c r="AT22" s="1"/>
      <c r="AU22" s="1" t="s">
        <v>1023</v>
      </c>
      <c r="AV22" s="7">
        <v>44550.459683849585</v>
      </c>
      <c r="AW22" s="1" t="s">
        <v>273</v>
      </c>
      <c r="AX22" s="6">
        <v>1210</v>
      </c>
      <c r="AY22" s="5">
        <v>44547</v>
      </c>
      <c r="AZ22" s="5">
        <v>44561</v>
      </c>
      <c r="BA22" s="5">
        <v>44547</v>
      </c>
      <c r="BB22" s="5">
        <v>44547</v>
      </c>
      <c r="BC22" s="7">
        <v>44561</v>
      </c>
      <c r="BD22" s="1" t="s">
        <v>1044</v>
      </c>
      <c r="BE22" s="1"/>
      <c r="BF22" s="1"/>
      <c r="BG22" s="1" t="s">
        <v>55</v>
      </c>
    </row>
    <row r="23" spans="1:59" x14ac:dyDescent="0.25">
      <c r="A23" s="4">
        <v>18</v>
      </c>
      <c r="B23" s="2" t="str">
        <f>HYPERLINK("https://my.zakupivli.pro/remote/dispatcher/state_purchase_view/33321724", "UA-2021-12-17-015620-c")</f>
        <v>UA-2021-12-17-015620-c</v>
      </c>
      <c r="C23" s="2" t="s">
        <v>777</v>
      </c>
      <c r="D23" s="1" t="s">
        <v>681</v>
      </c>
      <c r="E23" s="1" t="s">
        <v>681</v>
      </c>
      <c r="F23" s="1" t="s">
        <v>255</v>
      </c>
      <c r="G23" s="1" t="s">
        <v>478</v>
      </c>
      <c r="H23" s="1" t="s">
        <v>807</v>
      </c>
      <c r="I23" s="1" t="s">
        <v>974</v>
      </c>
      <c r="J23" s="1" t="s">
        <v>635</v>
      </c>
      <c r="K23" s="1" t="s">
        <v>70</v>
      </c>
      <c r="L23" s="1" t="s">
        <v>57</v>
      </c>
      <c r="M23" s="1" t="s">
        <v>57</v>
      </c>
      <c r="N23" s="1" t="s">
        <v>57</v>
      </c>
      <c r="O23" s="5">
        <v>44547</v>
      </c>
      <c r="P23" s="1"/>
      <c r="Q23" s="1"/>
      <c r="R23" s="1"/>
      <c r="S23" s="1"/>
      <c r="T23" s="1" t="s">
        <v>1019</v>
      </c>
      <c r="U23" s="4">
        <v>1</v>
      </c>
      <c r="V23" s="6">
        <v>2790474.66</v>
      </c>
      <c r="W23" s="1" t="s">
        <v>777</v>
      </c>
      <c r="X23" s="1">
        <v>1</v>
      </c>
      <c r="Y23" s="6">
        <v>2790474.66</v>
      </c>
      <c r="Z23" s="1" t="s">
        <v>1045</v>
      </c>
      <c r="AA23" s="1" t="s">
        <v>1037</v>
      </c>
      <c r="AB23" s="1" t="s">
        <v>580</v>
      </c>
      <c r="AC23" s="1" t="s">
        <v>974</v>
      </c>
      <c r="AD23" s="1" t="s">
        <v>657</v>
      </c>
      <c r="AE23" s="1" t="s">
        <v>780</v>
      </c>
      <c r="AF23" s="6">
        <v>2790474.66</v>
      </c>
      <c r="AG23" s="6">
        <v>2790474.66</v>
      </c>
      <c r="AH23" s="1"/>
      <c r="AI23" s="6">
        <v>0</v>
      </c>
      <c r="AJ23" s="6">
        <v>0</v>
      </c>
      <c r="AK23" s="1" t="s">
        <v>669</v>
      </c>
      <c r="AL23" s="1" t="s">
        <v>372</v>
      </c>
      <c r="AM23" s="1"/>
      <c r="AN23" s="1" t="s">
        <v>52</v>
      </c>
      <c r="AO23" s="1"/>
      <c r="AP23" s="1"/>
      <c r="AQ23" s="2"/>
      <c r="AR23" s="1"/>
      <c r="AS23" s="5">
        <v>44558</v>
      </c>
      <c r="AT23" s="5">
        <v>44583</v>
      </c>
      <c r="AU23" s="1" t="s">
        <v>1023</v>
      </c>
      <c r="AV23" s="7">
        <v>44558.359452628021</v>
      </c>
      <c r="AW23" s="1" t="s">
        <v>280</v>
      </c>
      <c r="AX23" s="6">
        <v>2790474.66</v>
      </c>
      <c r="AY23" s="1"/>
      <c r="AZ23" s="5">
        <v>44926</v>
      </c>
      <c r="BA23" s="5">
        <v>44558</v>
      </c>
      <c r="BB23" s="5">
        <v>44558</v>
      </c>
      <c r="BC23" s="7">
        <v>44926</v>
      </c>
      <c r="BD23" s="1" t="s">
        <v>1044</v>
      </c>
      <c r="BE23" s="1"/>
      <c r="BF23" s="1"/>
      <c r="BG23" s="1" t="s">
        <v>55</v>
      </c>
    </row>
    <row r="24" spans="1:59" x14ac:dyDescent="0.25">
      <c r="A24" s="4">
        <v>19</v>
      </c>
      <c r="B24" s="2" t="str">
        <f>HYPERLINK("https://my.zakupivli.pro/remote/dispatcher/state_purchase_view/33309467", "UA-2021-12-17-012084-c")</f>
        <v>UA-2021-12-17-012084-c</v>
      </c>
      <c r="C24" s="2" t="s">
        <v>777</v>
      </c>
      <c r="D24" s="1" t="s">
        <v>927</v>
      </c>
      <c r="E24" s="1" t="s">
        <v>927</v>
      </c>
      <c r="F24" s="1" t="s">
        <v>255</v>
      </c>
      <c r="G24" s="1" t="s">
        <v>297</v>
      </c>
      <c r="H24" s="1" t="s">
        <v>689</v>
      </c>
      <c r="I24" s="1" t="s">
        <v>974</v>
      </c>
      <c r="J24" s="1" t="s">
        <v>635</v>
      </c>
      <c r="K24" s="1" t="s">
        <v>70</v>
      </c>
      <c r="L24" s="1" t="s">
        <v>57</v>
      </c>
      <c r="M24" s="1" t="s">
        <v>57</v>
      </c>
      <c r="N24" s="1" t="s">
        <v>57</v>
      </c>
      <c r="O24" s="5">
        <v>44547</v>
      </c>
      <c r="P24" s="1"/>
      <c r="Q24" s="1"/>
      <c r="R24" s="1"/>
      <c r="S24" s="1"/>
      <c r="T24" s="1" t="s">
        <v>1019</v>
      </c>
      <c r="U24" s="4">
        <v>1</v>
      </c>
      <c r="V24" s="6">
        <v>1297</v>
      </c>
      <c r="W24" s="1" t="s">
        <v>777</v>
      </c>
      <c r="X24" s="1">
        <v>20</v>
      </c>
      <c r="Y24" s="6">
        <v>64.849999999999994</v>
      </c>
      <c r="Z24" s="1" t="s">
        <v>1049</v>
      </c>
      <c r="AA24" s="1" t="s">
        <v>1037</v>
      </c>
      <c r="AB24" s="1" t="s">
        <v>580</v>
      </c>
      <c r="AC24" s="1" t="s">
        <v>780</v>
      </c>
      <c r="AD24" s="1" t="s">
        <v>657</v>
      </c>
      <c r="AE24" s="1" t="s">
        <v>780</v>
      </c>
      <c r="AF24" s="6">
        <v>1297</v>
      </c>
      <c r="AG24" s="6">
        <v>64.849999999999994</v>
      </c>
      <c r="AH24" s="1"/>
      <c r="AI24" s="6">
        <v>0</v>
      </c>
      <c r="AJ24" s="6">
        <v>0</v>
      </c>
      <c r="AK24" s="1" t="s">
        <v>789</v>
      </c>
      <c r="AL24" s="1" t="s">
        <v>300</v>
      </c>
      <c r="AM24" s="1"/>
      <c r="AN24" s="1" t="s">
        <v>23</v>
      </c>
      <c r="AO24" s="1"/>
      <c r="AP24" s="1"/>
      <c r="AQ24" s="2"/>
      <c r="AR24" s="1"/>
      <c r="AS24" s="1"/>
      <c r="AT24" s="1"/>
      <c r="AU24" s="1" t="s">
        <v>1023</v>
      </c>
      <c r="AV24" s="7">
        <v>44547.579479849395</v>
      </c>
      <c r="AW24" s="1" t="s">
        <v>150</v>
      </c>
      <c r="AX24" s="6">
        <v>1297</v>
      </c>
      <c r="AY24" s="5">
        <v>44546</v>
      </c>
      <c r="AZ24" s="5">
        <v>44561</v>
      </c>
      <c r="BA24" s="5">
        <v>44546</v>
      </c>
      <c r="BB24" s="5">
        <v>44546</v>
      </c>
      <c r="BC24" s="7">
        <v>44561</v>
      </c>
      <c r="BD24" s="1" t="s">
        <v>1044</v>
      </c>
      <c r="BE24" s="1"/>
      <c r="BF24" s="1"/>
      <c r="BG24" s="1" t="s">
        <v>55</v>
      </c>
    </row>
    <row r="25" spans="1:59" x14ac:dyDescent="0.25">
      <c r="A25" s="4">
        <v>20</v>
      </c>
      <c r="B25" s="2" t="str">
        <f>HYPERLINK("https://my.zakupivli.pro/remote/dispatcher/state_purchase_view/33305700", "UA-2021-12-17-010835-c")</f>
        <v>UA-2021-12-17-010835-c</v>
      </c>
      <c r="C25" s="2" t="s">
        <v>777</v>
      </c>
      <c r="D25" s="1" t="s">
        <v>731</v>
      </c>
      <c r="E25" s="1" t="s">
        <v>731</v>
      </c>
      <c r="F25" s="1" t="s">
        <v>255</v>
      </c>
      <c r="G25" s="1" t="s">
        <v>346</v>
      </c>
      <c r="H25" s="1" t="s">
        <v>689</v>
      </c>
      <c r="I25" s="1" t="s">
        <v>974</v>
      </c>
      <c r="J25" s="1" t="s">
        <v>635</v>
      </c>
      <c r="K25" s="1" t="s">
        <v>70</v>
      </c>
      <c r="L25" s="1" t="s">
        <v>57</v>
      </c>
      <c r="M25" s="1" t="s">
        <v>57</v>
      </c>
      <c r="N25" s="1" t="s">
        <v>57</v>
      </c>
      <c r="O25" s="5">
        <v>44547</v>
      </c>
      <c r="P25" s="1"/>
      <c r="Q25" s="1"/>
      <c r="R25" s="1"/>
      <c r="S25" s="1"/>
      <c r="T25" s="1" t="s">
        <v>1019</v>
      </c>
      <c r="U25" s="4">
        <v>1</v>
      </c>
      <c r="V25" s="6">
        <v>166</v>
      </c>
      <c r="W25" s="1" t="s">
        <v>777</v>
      </c>
      <c r="X25" s="1">
        <v>4</v>
      </c>
      <c r="Y25" s="6">
        <v>41.5</v>
      </c>
      <c r="Z25" s="1" t="s">
        <v>1049</v>
      </c>
      <c r="AA25" s="1" t="s">
        <v>1037</v>
      </c>
      <c r="AB25" s="1" t="s">
        <v>580</v>
      </c>
      <c r="AC25" s="1" t="s">
        <v>780</v>
      </c>
      <c r="AD25" s="1" t="s">
        <v>657</v>
      </c>
      <c r="AE25" s="1" t="s">
        <v>780</v>
      </c>
      <c r="AF25" s="6">
        <v>166</v>
      </c>
      <c r="AG25" s="6">
        <v>41.5</v>
      </c>
      <c r="AH25" s="1"/>
      <c r="AI25" s="6">
        <v>0</v>
      </c>
      <c r="AJ25" s="6">
        <v>0</v>
      </c>
      <c r="AK25" s="1" t="s">
        <v>666</v>
      </c>
      <c r="AL25" s="1" t="s">
        <v>396</v>
      </c>
      <c r="AM25" s="1"/>
      <c r="AN25" s="1" t="s">
        <v>44</v>
      </c>
      <c r="AO25" s="1"/>
      <c r="AP25" s="1"/>
      <c r="AQ25" s="2"/>
      <c r="AR25" s="1"/>
      <c r="AS25" s="1"/>
      <c r="AT25" s="1"/>
      <c r="AU25" s="1" t="s">
        <v>1023</v>
      </c>
      <c r="AV25" s="7">
        <v>44547.554950048805</v>
      </c>
      <c r="AW25" s="1" t="s">
        <v>611</v>
      </c>
      <c r="AX25" s="6">
        <v>166</v>
      </c>
      <c r="AY25" s="5">
        <v>44546</v>
      </c>
      <c r="AZ25" s="5">
        <v>44561</v>
      </c>
      <c r="BA25" s="5">
        <v>44546</v>
      </c>
      <c r="BB25" s="5">
        <v>44546</v>
      </c>
      <c r="BC25" s="7">
        <v>44561</v>
      </c>
      <c r="BD25" s="1" t="s">
        <v>1044</v>
      </c>
      <c r="BE25" s="1"/>
      <c r="BF25" s="1"/>
      <c r="BG25" s="1" t="s">
        <v>55</v>
      </c>
    </row>
    <row r="26" spans="1:59" x14ac:dyDescent="0.25">
      <c r="A26" s="4">
        <v>21</v>
      </c>
      <c r="B26" s="2" t="str">
        <f>HYPERLINK("https://my.zakupivli.pro/remote/dispatcher/state_purchase_view/33303134", "UA-2021-12-17-010172-c")</f>
        <v>UA-2021-12-17-010172-c</v>
      </c>
      <c r="C26" s="2" t="s">
        <v>777</v>
      </c>
      <c r="D26" s="1" t="s">
        <v>802</v>
      </c>
      <c r="E26" s="1" t="s">
        <v>802</v>
      </c>
      <c r="F26" s="1" t="s">
        <v>255</v>
      </c>
      <c r="G26" s="1" t="s">
        <v>346</v>
      </c>
      <c r="H26" s="1" t="s">
        <v>689</v>
      </c>
      <c r="I26" s="1" t="s">
        <v>974</v>
      </c>
      <c r="J26" s="1" t="s">
        <v>635</v>
      </c>
      <c r="K26" s="1" t="s">
        <v>70</v>
      </c>
      <c r="L26" s="1" t="s">
        <v>57</v>
      </c>
      <c r="M26" s="1" t="s">
        <v>57</v>
      </c>
      <c r="N26" s="1" t="s">
        <v>57</v>
      </c>
      <c r="O26" s="5">
        <v>44547</v>
      </c>
      <c r="P26" s="1"/>
      <c r="Q26" s="1"/>
      <c r="R26" s="1"/>
      <c r="S26" s="1"/>
      <c r="T26" s="1" t="s">
        <v>1019</v>
      </c>
      <c r="U26" s="4">
        <v>1</v>
      </c>
      <c r="V26" s="6">
        <v>7020</v>
      </c>
      <c r="W26" s="1" t="s">
        <v>777</v>
      </c>
      <c r="X26" s="1">
        <v>39</v>
      </c>
      <c r="Y26" s="6">
        <v>180</v>
      </c>
      <c r="Z26" s="1" t="s">
        <v>1040</v>
      </c>
      <c r="AA26" s="1" t="s">
        <v>1037</v>
      </c>
      <c r="AB26" s="1" t="s">
        <v>580</v>
      </c>
      <c r="AC26" s="1" t="s">
        <v>780</v>
      </c>
      <c r="AD26" s="1" t="s">
        <v>657</v>
      </c>
      <c r="AE26" s="1" t="s">
        <v>780</v>
      </c>
      <c r="AF26" s="6">
        <v>7020</v>
      </c>
      <c r="AG26" s="6">
        <v>180</v>
      </c>
      <c r="AH26" s="1"/>
      <c r="AI26" s="6">
        <v>0</v>
      </c>
      <c r="AJ26" s="6">
        <v>0</v>
      </c>
      <c r="AK26" s="1" t="s">
        <v>789</v>
      </c>
      <c r="AL26" s="1" t="s">
        <v>300</v>
      </c>
      <c r="AM26" s="1"/>
      <c r="AN26" s="1" t="s">
        <v>23</v>
      </c>
      <c r="AO26" s="1"/>
      <c r="AP26" s="1"/>
      <c r="AQ26" s="2"/>
      <c r="AR26" s="1"/>
      <c r="AS26" s="1"/>
      <c r="AT26" s="1"/>
      <c r="AU26" s="1" t="s">
        <v>1023</v>
      </c>
      <c r="AV26" s="7">
        <v>44547.539230850554</v>
      </c>
      <c r="AW26" s="1" t="s">
        <v>270</v>
      </c>
      <c r="AX26" s="6">
        <v>7020</v>
      </c>
      <c r="AY26" s="5">
        <v>44546</v>
      </c>
      <c r="AZ26" s="5">
        <v>44561</v>
      </c>
      <c r="BA26" s="5">
        <v>44546</v>
      </c>
      <c r="BB26" s="5">
        <v>44546</v>
      </c>
      <c r="BC26" s="7">
        <v>44561</v>
      </c>
      <c r="BD26" s="1" t="s">
        <v>1044</v>
      </c>
      <c r="BE26" s="1"/>
      <c r="BF26" s="1"/>
      <c r="BG26" s="1" t="s">
        <v>55</v>
      </c>
    </row>
    <row r="27" spans="1:59" x14ac:dyDescent="0.25">
      <c r="A27" s="4">
        <v>22</v>
      </c>
      <c r="B27" s="2" t="str">
        <f>HYPERLINK("https://my.zakupivli.pro/remote/dispatcher/state_purchase_view/33259456", "UA-2021-12-16-021328-c")</f>
        <v>UA-2021-12-16-021328-c</v>
      </c>
      <c r="C27" s="2" t="s">
        <v>777</v>
      </c>
      <c r="D27" s="1" t="s">
        <v>829</v>
      </c>
      <c r="E27" s="1" t="s">
        <v>829</v>
      </c>
      <c r="F27" s="1" t="s">
        <v>255</v>
      </c>
      <c r="G27" s="1" t="s">
        <v>563</v>
      </c>
      <c r="H27" s="1" t="s">
        <v>689</v>
      </c>
      <c r="I27" s="1" t="s">
        <v>974</v>
      </c>
      <c r="J27" s="1" t="s">
        <v>635</v>
      </c>
      <c r="K27" s="1" t="s">
        <v>70</v>
      </c>
      <c r="L27" s="1" t="s">
        <v>57</v>
      </c>
      <c r="M27" s="1" t="s">
        <v>57</v>
      </c>
      <c r="N27" s="1" t="s">
        <v>57</v>
      </c>
      <c r="O27" s="5">
        <v>44546</v>
      </c>
      <c r="P27" s="1"/>
      <c r="Q27" s="1"/>
      <c r="R27" s="1"/>
      <c r="S27" s="1"/>
      <c r="T27" s="1" t="s">
        <v>1019</v>
      </c>
      <c r="U27" s="4">
        <v>1</v>
      </c>
      <c r="V27" s="6">
        <v>49990</v>
      </c>
      <c r="W27" s="1" t="s">
        <v>777</v>
      </c>
      <c r="X27" s="1">
        <v>3</v>
      </c>
      <c r="Y27" s="6">
        <v>16663.330000000002</v>
      </c>
      <c r="Z27" s="1" t="s">
        <v>1043</v>
      </c>
      <c r="AA27" s="1" t="s">
        <v>1037</v>
      </c>
      <c r="AB27" s="1" t="s">
        <v>580</v>
      </c>
      <c r="AC27" s="1" t="s">
        <v>974</v>
      </c>
      <c r="AD27" s="1" t="s">
        <v>657</v>
      </c>
      <c r="AE27" s="1" t="s">
        <v>780</v>
      </c>
      <c r="AF27" s="6">
        <v>49990</v>
      </c>
      <c r="AG27" s="6">
        <v>16663.333333333332</v>
      </c>
      <c r="AH27" s="1"/>
      <c r="AI27" s="6">
        <v>0</v>
      </c>
      <c r="AJ27" s="6">
        <v>0</v>
      </c>
      <c r="AK27" s="1" t="s">
        <v>713</v>
      </c>
      <c r="AL27" s="1" t="s">
        <v>421</v>
      </c>
      <c r="AM27" s="1"/>
      <c r="AN27" s="1" t="s">
        <v>22</v>
      </c>
      <c r="AO27" s="1"/>
      <c r="AP27" s="1"/>
      <c r="AQ27" s="2"/>
      <c r="AR27" s="1"/>
      <c r="AS27" s="1"/>
      <c r="AT27" s="1"/>
      <c r="AU27" s="1" t="s">
        <v>1023</v>
      </c>
      <c r="AV27" s="7">
        <v>44546.728576364549</v>
      </c>
      <c r="AW27" s="1" t="s">
        <v>554</v>
      </c>
      <c r="AX27" s="6">
        <v>49990</v>
      </c>
      <c r="AY27" s="5">
        <v>44543</v>
      </c>
      <c r="AZ27" s="5">
        <v>44546</v>
      </c>
      <c r="BA27" s="5">
        <v>44543</v>
      </c>
      <c r="BB27" s="5">
        <v>44543</v>
      </c>
      <c r="BC27" s="7">
        <v>44561</v>
      </c>
      <c r="BD27" s="1" t="s">
        <v>1044</v>
      </c>
      <c r="BE27" s="1"/>
      <c r="BF27" s="1"/>
      <c r="BG27" s="1" t="s">
        <v>55</v>
      </c>
    </row>
    <row r="28" spans="1:59" x14ac:dyDescent="0.25">
      <c r="A28" s="4">
        <v>23</v>
      </c>
      <c r="B28" s="2" t="str">
        <f>HYPERLINK("https://my.zakupivli.pro/remote/dispatcher/state_purchase_view/33258552", "UA-2021-12-16-021074-c")</f>
        <v>UA-2021-12-16-021074-c</v>
      </c>
      <c r="C28" s="2" t="s">
        <v>777</v>
      </c>
      <c r="D28" s="1" t="s">
        <v>852</v>
      </c>
      <c r="E28" s="1" t="s">
        <v>852</v>
      </c>
      <c r="F28" s="1" t="s">
        <v>255</v>
      </c>
      <c r="G28" s="1" t="s">
        <v>517</v>
      </c>
      <c r="H28" s="1" t="s">
        <v>689</v>
      </c>
      <c r="I28" s="1" t="s">
        <v>974</v>
      </c>
      <c r="J28" s="1" t="s">
        <v>635</v>
      </c>
      <c r="K28" s="1" t="s">
        <v>70</v>
      </c>
      <c r="L28" s="1" t="s">
        <v>57</v>
      </c>
      <c r="M28" s="1" t="s">
        <v>57</v>
      </c>
      <c r="N28" s="1" t="s">
        <v>57</v>
      </c>
      <c r="O28" s="5">
        <v>44546</v>
      </c>
      <c r="P28" s="1"/>
      <c r="Q28" s="1"/>
      <c r="R28" s="1"/>
      <c r="S28" s="1"/>
      <c r="T28" s="1" t="s">
        <v>1019</v>
      </c>
      <c r="U28" s="4">
        <v>1</v>
      </c>
      <c r="V28" s="6">
        <v>49990</v>
      </c>
      <c r="W28" s="1" t="s">
        <v>777</v>
      </c>
      <c r="X28" s="1">
        <v>6</v>
      </c>
      <c r="Y28" s="6">
        <v>8331.67</v>
      </c>
      <c r="Z28" s="1" t="s">
        <v>1043</v>
      </c>
      <c r="AA28" s="1" t="s">
        <v>1037</v>
      </c>
      <c r="AB28" s="1" t="s">
        <v>580</v>
      </c>
      <c r="AC28" s="1" t="s">
        <v>974</v>
      </c>
      <c r="AD28" s="1" t="s">
        <v>657</v>
      </c>
      <c r="AE28" s="1" t="s">
        <v>780</v>
      </c>
      <c r="AF28" s="6">
        <v>49990</v>
      </c>
      <c r="AG28" s="6">
        <v>8331.6666666666661</v>
      </c>
      <c r="AH28" s="1"/>
      <c r="AI28" s="6">
        <v>0</v>
      </c>
      <c r="AJ28" s="6">
        <v>0</v>
      </c>
      <c r="AK28" s="1" t="s">
        <v>713</v>
      </c>
      <c r="AL28" s="1" t="s">
        <v>421</v>
      </c>
      <c r="AM28" s="1"/>
      <c r="AN28" s="1" t="s">
        <v>22</v>
      </c>
      <c r="AO28" s="1"/>
      <c r="AP28" s="1"/>
      <c r="AQ28" s="2"/>
      <c r="AR28" s="1"/>
      <c r="AS28" s="1"/>
      <c r="AT28" s="1"/>
      <c r="AU28" s="1" t="s">
        <v>1023</v>
      </c>
      <c r="AV28" s="7">
        <v>44546.722080617859</v>
      </c>
      <c r="AW28" s="1" t="s">
        <v>545</v>
      </c>
      <c r="AX28" s="6">
        <v>49990</v>
      </c>
      <c r="AY28" s="5">
        <v>44543</v>
      </c>
      <c r="AZ28" s="5">
        <v>44561</v>
      </c>
      <c r="BA28" s="5">
        <v>44543</v>
      </c>
      <c r="BB28" s="5">
        <v>44543</v>
      </c>
      <c r="BC28" s="7">
        <v>44561</v>
      </c>
      <c r="BD28" s="1" t="s">
        <v>1044</v>
      </c>
      <c r="BE28" s="1"/>
      <c r="BF28" s="1"/>
      <c r="BG28" s="1" t="s">
        <v>55</v>
      </c>
    </row>
    <row r="29" spans="1:59" x14ac:dyDescent="0.25">
      <c r="A29" s="4">
        <v>24</v>
      </c>
      <c r="B29" s="2" t="str">
        <f>HYPERLINK("https://my.zakupivli.pro/remote/dispatcher/state_purchase_view/33257649", "UA-2021-12-16-020798-c")</f>
        <v>UA-2021-12-16-020798-c</v>
      </c>
      <c r="C29" s="2" t="s">
        <v>777</v>
      </c>
      <c r="D29" s="1" t="s">
        <v>843</v>
      </c>
      <c r="E29" s="1" t="s">
        <v>843</v>
      </c>
      <c r="F29" s="1" t="s">
        <v>255</v>
      </c>
      <c r="G29" s="1" t="s">
        <v>564</v>
      </c>
      <c r="H29" s="1" t="s">
        <v>689</v>
      </c>
      <c r="I29" s="1" t="s">
        <v>974</v>
      </c>
      <c r="J29" s="1" t="s">
        <v>635</v>
      </c>
      <c r="K29" s="1" t="s">
        <v>70</v>
      </c>
      <c r="L29" s="1" t="s">
        <v>57</v>
      </c>
      <c r="M29" s="1" t="s">
        <v>57</v>
      </c>
      <c r="N29" s="1" t="s">
        <v>57</v>
      </c>
      <c r="O29" s="5">
        <v>44546</v>
      </c>
      <c r="P29" s="1"/>
      <c r="Q29" s="1"/>
      <c r="R29" s="1"/>
      <c r="S29" s="1"/>
      <c r="T29" s="1" t="s">
        <v>1019</v>
      </c>
      <c r="U29" s="4">
        <v>1</v>
      </c>
      <c r="V29" s="6">
        <v>49990</v>
      </c>
      <c r="W29" s="1" t="s">
        <v>777</v>
      </c>
      <c r="X29" s="1">
        <v>7</v>
      </c>
      <c r="Y29" s="6">
        <v>7141.43</v>
      </c>
      <c r="Z29" s="1" t="s">
        <v>1043</v>
      </c>
      <c r="AA29" s="1" t="s">
        <v>1037</v>
      </c>
      <c r="AB29" s="1" t="s">
        <v>580</v>
      </c>
      <c r="AC29" s="1" t="s">
        <v>974</v>
      </c>
      <c r="AD29" s="1" t="s">
        <v>657</v>
      </c>
      <c r="AE29" s="1" t="s">
        <v>780</v>
      </c>
      <c r="AF29" s="6">
        <v>49990</v>
      </c>
      <c r="AG29" s="6">
        <v>7141.4285714285716</v>
      </c>
      <c r="AH29" s="1"/>
      <c r="AI29" s="6">
        <v>0</v>
      </c>
      <c r="AJ29" s="6">
        <v>0</v>
      </c>
      <c r="AK29" s="1" t="s">
        <v>713</v>
      </c>
      <c r="AL29" s="1" t="s">
        <v>421</v>
      </c>
      <c r="AM29" s="1"/>
      <c r="AN29" s="1" t="s">
        <v>22</v>
      </c>
      <c r="AO29" s="1"/>
      <c r="AP29" s="1"/>
      <c r="AQ29" s="2"/>
      <c r="AR29" s="1"/>
      <c r="AS29" s="1"/>
      <c r="AT29" s="1"/>
      <c r="AU29" s="1" t="s">
        <v>1023</v>
      </c>
      <c r="AV29" s="7">
        <v>44546.715288275715</v>
      </c>
      <c r="AW29" s="1" t="s">
        <v>553</v>
      </c>
      <c r="AX29" s="6">
        <v>49990</v>
      </c>
      <c r="AY29" s="5">
        <v>44543</v>
      </c>
      <c r="AZ29" s="5">
        <v>44561</v>
      </c>
      <c r="BA29" s="5">
        <v>44543</v>
      </c>
      <c r="BB29" s="5">
        <v>44543</v>
      </c>
      <c r="BC29" s="7">
        <v>44546</v>
      </c>
      <c r="BD29" s="1" t="s">
        <v>1044</v>
      </c>
      <c r="BE29" s="1"/>
      <c r="BF29" s="1"/>
      <c r="BG29" s="1" t="s">
        <v>55</v>
      </c>
    </row>
    <row r="30" spans="1:59" x14ac:dyDescent="0.25">
      <c r="A30" s="4">
        <v>25</v>
      </c>
      <c r="B30" s="2" t="str">
        <f>HYPERLINK("https://my.zakupivli.pro/remote/dispatcher/state_purchase_view/33205248", "UA-2021-12-16-005364-c")</f>
        <v>UA-2021-12-16-005364-c</v>
      </c>
      <c r="C30" s="2" t="s">
        <v>777</v>
      </c>
      <c r="D30" s="1" t="s">
        <v>627</v>
      </c>
      <c r="E30" s="1" t="s">
        <v>627</v>
      </c>
      <c r="F30" s="1" t="s">
        <v>255</v>
      </c>
      <c r="G30" s="1" t="s">
        <v>433</v>
      </c>
      <c r="H30" s="1" t="s">
        <v>689</v>
      </c>
      <c r="I30" s="1" t="s">
        <v>974</v>
      </c>
      <c r="J30" s="1" t="s">
        <v>635</v>
      </c>
      <c r="K30" s="1" t="s">
        <v>70</v>
      </c>
      <c r="L30" s="1" t="s">
        <v>57</v>
      </c>
      <c r="M30" s="1" t="s">
        <v>57</v>
      </c>
      <c r="N30" s="1" t="s">
        <v>57</v>
      </c>
      <c r="O30" s="5">
        <v>44546</v>
      </c>
      <c r="P30" s="1"/>
      <c r="Q30" s="1"/>
      <c r="R30" s="1"/>
      <c r="S30" s="1"/>
      <c r="T30" s="1" t="s">
        <v>1019</v>
      </c>
      <c r="U30" s="4">
        <v>1</v>
      </c>
      <c r="V30" s="6">
        <v>2817.5</v>
      </c>
      <c r="W30" s="1" t="s">
        <v>777</v>
      </c>
      <c r="X30" s="1">
        <v>93</v>
      </c>
      <c r="Y30" s="6">
        <v>30.3</v>
      </c>
      <c r="Z30" s="1" t="s">
        <v>1049</v>
      </c>
      <c r="AA30" s="1" t="s">
        <v>1037</v>
      </c>
      <c r="AB30" s="1" t="s">
        <v>580</v>
      </c>
      <c r="AC30" s="1" t="s">
        <v>780</v>
      </c>
      <c r="AD30" s="1" t="s">
        <v>657</v>
      </c>
      <c r="AE30" s="1" t="s">
        <v>780</v>
      </c>
      <c r="AF30" s="6">
        <v>2817.5</v>
      </c>
      <c r="AG30" s="6">
        <v>30.295698924731184</v>
      </c>
      <c r="AH30" s="1"/>
      <c r="AI30" s="6">
        <v>0</v>
      </c>
      <c r="AJ30" s="6">
        <v>0</v>
      </c>
      <c r="AK30" s="1" t="s">
        <v>742</v>
      </c>
      <c r="AL30" s="1" t="s">
        <v>314</v>
      </c>
      <c r="AM30" s="1"/>
      <c r="AN30" s="1" t="s">
        <v>35</v>
      </c>
      <c r="AO30" s="1"/>
      <c r="AP30" s="1"/>
      <c r="AQ30" s="2"/>
      <c r="AR30" s="1"/>
      <c r="AS30" s="1"/>
      <c r="AT30" s="1"/>
      <c r="AU30" s="1" t="s">
        <v>1023</v>
      </c>
      <c r="AV30" s="7">
        <v>44546.455835455257</v>
      </c>
      <c r="AW30" s="1" t="s">
        <v>267</v>
      </c>
      <c r="AX30" s="6">
        <v>2817.5</v>
      </c>
      <c r="AY30" s="5">
        <v>44545</v>
      </c>
      <c r="AZ30" s="5">
        <v>44561</v>
      </c>
      <c r="BA30" s="5">
        <v>44545</v>
      </c>
      <c r="BB30" s="5">
        <v>44545</v>
      </c>
      <c r="BC30" s="7">
        <v>44561</v>
      </c>
      <c r="BD30" s="1" t="s">
        <v>1044</v>
      </c>
      <c r="BE30" s="1"/>
      <c r="BF30" s="1"/>
      <c r="BG30" s="1" t="s">
        <v>55</v>
      </c>
    </row>
    <row r="31" spans="1:59" x14ac:dyDescent="0.25">
      <c r="A31" s="4">
        <v>26</v>
      </c>
      <c r="B31" s="2" t="str">
        <f>HYPERLINK("https://my.zakupivli.pro/remote/dispatcher/state_purchase_view/33200249", "UA-2021-12-16-003800-c")</f>
        <v>UA-2021-12-16-003800-c</v>
      </c>
      <c r="C31" s="2" t="s">
        <v>777</v>
      </c>
      <c r="D31" s="1" t="s">
        <v>800</v>
      </c>
      <c r="E31" s="1" t="s">
        <v>800</v>
      </c>
      <c r="F31" s="1" t="s">
        <v>255</v>
      </c>
      <c r="G31" s="1" t="s">
        <v>242</v>
      </c>
      <c r="H31" s="1" t="s">
        <v>689</v>
      </c>
      <c r="I31" s="1" t="s">
        <v>974</v>
      </c>
      <c r="J31" s="1" t="s">
        <v>635</v>
      </c>
      <c r="K31" s="1" t="s">
        <v>70</v>
      </c>
      <c r="L31" s="1" t="s">
        <v>57</v>
      </c>
      <c r="M31" s="1" t="s">
        <v>57</v>
      </c>
      <c r="N31" s="1" t="s">
        <v>57</v>
      </c>
      <c r="O31" s="5">
        <v>44546</v>
      </c>
      <c r="P31" s="1"/>
      <c r="Q31" s="1"/>
      <c r="R31" s="1"/>
      <c r="S31" s="1"/>
      <c r="T31" s="1" t="s">
        <v>1019</v>
      </c>
      <c r="U31" s="4">
        <v>1</v>
      </c>
      <c r="V31" s="6">
        <v>422.5</v>
      </c>
      <c r="W31" s="1" t="s">
        <v>777</v>
      </c>
      <c r="X31" s="1">
        <v>10</v>
      </c>
      <c r="Y31" s="6">
        <v>42.25</v>
      </c>
      <c r="Z31" s="1" t="s">
        <v>1049</v>
      </c>
      <c r="AA31" s="1" t="s">
        <v>1037</v>
      </c>
      <c r="AB31" s="1" t="s">
        <v>580</v>
      </c>
      <c r="AC31" s="1" t="s">
        <v>780</v>
      </c>
      <c r="AD31" s="1" t="s">
        <v>657</v>
      </c>
      <c r="AE31" s="1" t="s">
        <v>780</v>
      </c>
      <c r="AF31" s="6">
        <v>422.5</v>
      </c>
      <c r="AG31" s="6">
        <v>42.25</v>
      </c>
      <c r="AH31" s="1"/>
      <c r="AI31" s="6">
        <v>0</v>
      </c>
      <c r="AJ31" s="6">
        <v>0</v>
      </c>
      <c r="AK31" s="1" t="s">
        <v>742</v>
      </c>
      <c r="AL31" s="1" t="s">
        <v>314</v>
      </c>
      <c r="AM31" s="1"/>
      <c r="AN31" s="1" t="s">
        <v>35</v>
      </c>
      <c r="AO31" s="1"/>
      <c r="AP31" s="1"/>
      <c r="AQ31" s="2"/>
      <c r="AR31" s="1"/>
      <c r="AS31" s="1"/>
      <c r="AT31" s="1"/>
      <c r="AU31" s="1" t="s">
        <v>1023</v>
      </c>
      <c r="AV31" s="7">
        <v>44546.430449714338</v>
      </c>
      <c r="AW31" s="1" t="s">
        <v>267</v>
      </c>
      <c r="AX31" s="6">
        <v>422.5</v>
      </c>
      <c r="AY31" s="5">
        <v>44545</v>
      </c>
      <c r="AZ31" s="5">
        <v>44561</v>
      </c>
      <c r="BA31" s="5">
        <v>44545</v>
      </c>
      <c r="BB31" s="5">
        <v>44545</v>
      </c>
      <c r="BC31" s="7">
        <v>44561</v>
      </c>
      <c r="BD31" s="1" t="s">
        <v>1044</v>
      </c>
      <c r="BE31" s="1"/>
      <c r="BF31" s="1"/>
      <c r="BG31" s="1" t="s">
        <v>55</v>
      </c>
    </row>
    <row r="32" spans="1:59" x14ac:dyDescent="0.25">
      <c r="A32" s="4">
        <v>27</v>
      </c>
      <c r="B32" s="2" t="str">
        <f>HYPERLINK("https://my.zakupivli.pro/remote/dispatcher/state_purchase_view/33196753", "UA-2021-12-16-002865-c")</f>
        <v>UA-2021-12-16-002865-c</v>
      </c>
      <c r="C32" s="2" t="s">
        <v>777</v>
      </c>
      <c r="D32" s="1" t="s">
        <v>764</v>
      </c>
      <c r="E32" s="1" t="s">
        <v>764</v>
      </c>
      <c r="F32" s="1" t="s">
        <v>255</v>
      </c>
      <c r="G32" s="1" t="s">
        <v>380</v>
      </c>
      <c r="H32" s="1" t="s">
        <v>689</v>
      </c>
      <c r="I32" s="1" t="s">
        <v>974</v>
      </c>
      <c r="J32" s="1" t="s">
        <v>635</v>
      </c>
      <c r="K32" s="1" t="s">
        <v>70</v>
      </c>
      <c r="L32" s="1" t="s">
        <v>57</v>
      </c>
      <c r="M32" s="1" t="s">
        <v>57</v>
      </c>
      <c r="N32" s="1" t="s">
        <v>57</v>
      </c>
      <c r="O32" s="5">
        <v>44546</v>
      </c>
      <c r="P32" s="1"/>
      <c r="Q32" s="1"/>
      <c r="R32" s="1"/>
      <c r="S32" s="1"/>
      <c r="T32" s="1" t="s">
        <v>1019</v>
      </c>
      <c r="U32" s="4">
        <v>1</v>
      </c>
      <c r="V32" s="6">
        <v>160</v>
      </c>
      <c r="W32" s="1" t="s">
        <v>777</v>
      </c>
      <c r="X32" s="1">
        <v>20</v>
      </c>
      <c r="Y32" s="6">
        <v>8</v>
      </c>
      <c r="Z32" s="1" t="s">
        <v>1049</v>
      </c>
      <c r="AA32" s="1" t="s">
        <v>1037</v>
      </c>
      <c r="AB32" s="1" t="s">
        <v>580</v>
      </c>
      <c r="AC32" s="1" t="s">
        <v>780</v>
      </c>
      <c r="AD32" s="1" t="s">
        <v>657</v>
      </c>
      <c r="AE32" s="1" t="s">
        <v>780</v>
      </c>
      <c r="AF32" s="6">
        <v>160</v>
      </c>
      <c r="AG32" s="6">
        <v>8</v>
      </c>
      <c r="AH32" s="1"/>
      <c r="AI32" s="6">
        <v>0</v>
      </c>
      <c r="AJ32" s="6">
        <v>0</v>
      </c>
      <c r="AK32" s="1" t="s">
        <v>742</v>
      </c>
      <c r="AL32" s="1" t="s">
        <v>314</v>
      </c>
      <c r="AM32" s="1"/>
      <c r="AN32" s="1" t="s">
        <v>35</v>
      </c>
      <c r="AO32" s="1"/>
      <c r="AP32" s="1"/>
      <c r="AQ32" s="2"/>
      <c r="AR32" s="1"/>
      <c r="AS32" s="1"/>
      <c r="AT32" s="1"/>
      <c r="AU32" s="1" t="s">
        <v>1023</v>
      </c>
      <c r="AV32" s="7">
        <v>44546.414800240229</v>
      </c>
      <c r="AW32" s="1" t="s">
        <v>267</v>
      </c>
      <c r="AX32" s="6">
        <v>160</v>
      </c>
      <c r="AY32" s="5">
        <v>44545</v>
      </c>
      <c r="AZ32" s="5">
        <v>44561</v>
      </c>
      <c r="BA32" s="5">
        <v>44545</v>
      </c>
      <c r="BB32" s="5">
        <v>44545</v>
      </c>
      <c r="BC32" s="7">
        <v>44561</v>
      </c>
      <c r="BD32" s="1" t="s">
        <v>1044</v>
      </c>
      <c r="BE32" s="1"/>
      <c r="BF32" s="1"/>
      <c r="BG32" s="1" t="s">
        <v>55</v>
      </c>
    </row>
    <row r="33" spans="1:59" x14ac:dyDescent="0.25">
      <c r="A33" s="4">
        <v>28</v>
      </c>
      <c r="B33" s="2" t="str">
        <f>HYPERLINK("https://my.zakupivli.pro/remote/dispatcher/state_purchase_view/33195445", "UA-2021-12-16-002525-c")</f>
        <v>UA-2021-12-16-002525-c</v>
      </c>
      <c r="C33" s="2" t="s">
        <v>777</v>
      </c>
      <c r="D33" s="1" t="s">
        <v>987</v>
      </c>
      <c r="E33" s="1" t="s">
        <v>987</v>
      </c>
      <c r="F33" s="1" t="s">
        <v>255</v>
      </c>
      <c r="G33" s="1" t="s">
        <v>381</v>
      </c>
      <c r="H33" s="1" t="s">
        <v>689</v>
      </c>
      <c r="I33" s="1" t="s">
        <v>974</v>
      </c>
      <c r="J33" s="1" t="s">
        <v>635</v>
      </c>
      <c r="K33" s="1" t="s">
        <v>70</v>
      </c>
      <c r="L33" s="1" t="s">
        <v>57</v>
      </c>
      <c r="M33" s="1" t="s">
        <v>57</v>
      </c>
      <c r="N33" s="1" t="s">
        <v>57</v>
      </c>
      <c r="O33" s="5">
        <v>44546</v>
      </c>
      <c r="P33" s="1"/>
      <c r="Q33" s="1"/>
      <c r="R33" s="1"/>
      <c r="S33" s="1"/>
      <c r="T33" s="1" t="s">
        <v>1019</v>
      </c>
      <c r="U33" s="4">
        <v>1</v>
      </c>
      <c r="V33" s="6">
        <v>336</v>
      </c>
      <c r="W33" s="1" t="s">
        <v>777</v>
      </c>
      <c r="X33" s="1">
        <v>48</v>
      </c>
      <c r="Y33" s="6">
        <v>7</v>
      </c>
      <c r="Z33" s="1" t="s">
        <v>1049</v>
      </c>
      <c r="AA33" s="1" t="s">
        <v>1037</v>
      </c>
      <c r="AB33" s="1" t="s">
        <v>580</v>
      </c>
      <c r="AC33" s="1" t="s">
        <v>780</v>
      </c>
      <c r="AD33" s="1" t="s">
        <v>657</v>
      </c>
      <c r="AE33" s="1" t="s">
        <v>780</v>
      </c>
      <c r="AF33" s="6">
        <v>336</v>
      </c>
      <c r="AG33" s="6">
        <v>7</v>
      </c>
      <c r="AH33" s="1"/>
      <c r="AI33" s="6">
        <v>0</v>
      </c>
      <c r="AJ33" s="6">
        <v>0</v>
      </c>
      <c r="AK33" s="1" t="s">
        <v>742</v>
      </c>
      <c r="AL33" s="1" t="s">
        <v>314</v>
      </c>
      <c r="AM33" s="1"/>
      <c r="AN33" s="1" t="s">
        <v>35</v>
      </c>
      <c r="AO33" s="1"/>
      <c r="AP33" s="1"/>
      <c r="AQ33" s="2"/>
      <c r="AR33" s="1"/>
      <c r="AS33" s="1"/>
      <c r="AT33" s="1"/>
      <c r="AU33" s="1" t="s">
        <v>1023</v>
      </c>
      <c r="AV33" s="7">
        <v>44546.406749778376</v>
      </c>
      <c r="AW33" s="1" t="s">
        <v>267</v>
      </c>
      <c r="AX33" s="6">
        <v>336</v>
      </c>
      <c r="AY33" s="5">
        <v>44545</v>
      </c>
      <c r="AZ33" s="5">
        <v>44561</v>
      </c>
      <c r="BA33" s="5">
        <v>44545</v>
      </c>
      <c r="BB33" s="5">
        <v>44545</v>
      </c>
      <c r="BC33" s="7">
        <v>44561</v>
      </c>
      <c r="BD33" s="1" t="s">
        <v>1044</v>
      </c>
      <c r="BE33" s="1"/>
      <c r="BF33" s="1"/>
      <c r="BG33" s="1" t="s">
        <v>55</v>
      </c>
    </row>
    <row r="34" spans="1:59" x14ac:dyDescent="0.25">
      <c r="A34" s="4">
        <v>29</v>
      </c>
      <c r="B34" s="2" t="str">
        <f>HYPERLINK("https://my.zakupivli.pro/remote/dispatcher/state_purchase_view/33192746", "UA-2021-12-16-001627-c")</f>
        <v>UA-2021-12-16-001627-c</v>
      </c>
      <c r="C34" s="2" t="s">
        <v>777</v>
      </c>
      <c r="D34" s="1" t="s">
        <v>920</v>
      </c>
      <c r="E34" s="1" t="s">
        <v>920</v>
      </c>
      <c r="F34" s="1" t="s">
        <v>255</v>
      </c>
      <c r="G34" s="1" t="s">
        <v>240</v>
      </c>
      <c r="H34" s="1" t="s">
        <v>689</v>
      </c>
      <c r="I34" s="1" t="s">
        <v>974</v>
      </c>
      <c r="J34" s="1" t="s">
        <v>635</v>
      </c>
      <c r="K34" s="1" t="s">
        <v>70</v>
      </c>
      <c r="L34" s="1" t="s">
        <v>57</v>
      </c>
      <c r="M34" s="1" t="s">
        <v>57</v>
      </c>
      <c r="N34" s="1" t="s">
        <v>57</v>
      </c>
      <c r="O34" s="5">
        <v>44546</v>
      </c>
      <c r="P34" s="1"/>
      <c r="Q34" s="1"/>
      <c r="R34" s="1"/>
      <c r="S34" s="1"/>
      <c r="T34" s="1" t="s">
        <v>1019</v>
      </c>
      <c r="U34" s="4">
        <v>1</v>
      </c>
      <c r="V34" s="6">
        <v>362.5</v>
      </c>
      <c r="W34" s="1" t="s">
        <v>777</v>
      </c>
      <c r="X34" s="1">
        <v>25</v>
      </c>
      <c r="Y34" s="6">
        <v>14.5</v>
      </c>
      <c r="Z34" s="1" t="s">
        <v>1039</v>
      </c>
      <c r="AA34" s="1" t="s">
        <v>1037</v>
      </c>
      <c r="AB34" s="1" t="s">
        <v>580</v>
      </c>
      <c r="AC34" s="1" t="s">
        <v>780</v>
      </c>
      <c r="AD34" s="1" t="s">
        <v>657</v>
      </c>
      <c r="AE34" s="1" t="s">
        <v>780</v>
      </c>
      <c r="AF34" s="6">
        <v>362.5</v>
      </c>
      <c r="AG34" s="6">
        <v>14.5</v>
      </c>
      <c r="AH34" s="1"/>
      <c r="AI34" s="6">
        <v>0</v>
      </c>
      <c r="AJ34" s="6">
        <v>0</v>
      </c>
      <c r="AK34" s="1" t="s">
        <v>742</v>
      </c>
      <c r="AL34" s="1" t="s">
        <v>314</v>
      </c>
      <c r="AM34" s="1"/>
      <c r="AN34" s="1" t="s">
        <v>35</v>
      </c>
      <c r="AO34" s="1"/>
      <c r="AP34" s="1"/>
      <c r="AQ34" s="2"/>
      <c r="AR34" s="1"/>
      <c r="AS34" s="1"/>
      <c r="AT34" s="1"/>
      <c r="AU34" s="1" t="s">
        <v>1023</v>
      </c>
      <c r="AV34" s="7">
        <v>44546.392110636669</v>
      </c>
      <c r="AW34" s="1" t="s">
        <v>267</v>
      </c>
      <c r="AX34" s="6">
        <v>362.5</v>
      </c>
      <c r="AY34" s="5">
        <v>44545</v>
      </c>
      <c r="AZ34" s="5">
        <v>44561</v>
      </c>
      <c r="BA34" s="5">
        <v>44545</v>
      </c>
      <c r="BB34" s="5">
        <v>44545</v>
      </c>
      <c r="BC34" s="7">
        <v>44561</v>
      </c>
      <c r="BD34" s="1" t="s">
        <v>1044</v>
      </c>
      <c r="BE34" s="1"/>
      <c r="BF34" s="1"/>
      <c r="BG34" s="1" t="s">
        <v>55</v>
      </c>
    </row>
    <row r="35" spans="1:59" x14ac:dyDescent="0.25">
      <c r="A35" s="4">
        <v>30</v>
      </c>
      <c r="B35" s="2" t="str">
        <f>HYPERLINK("https://my.zakupivli.pro/remote/dispatcher/state_purchase_view/33190175", "UA-2021-12-16-000898-c")</f>
        <v>UA-2021-12-16-000898-c</v>
      </c>
      <c r="C35" s="2" t="s">
        <v>777</v>
      </c>
      <c r="D35" s="1" t="s">
        <v>763</v>
      </c>
      <c r="E35" s="1" t="s">
        <v>763</v>
      </c>
      <c r="F35" s="1" t="s">
        <v>255</v>
      </c>
      <c r="G35" s="1" t="s">
        <v>380</v>
      </c>
      <c r="H35" s="1" t="s">
        <v>689</v>
      </c>
      <c r="I35" s="1" t="s">
        <v>974</v>
      </c>
      <c r="J35" s="1" t="s">
        <v>635</v>
      </c>
      <c r="K35" s="1" t="s">
        <v>70</v>
      </c>
      <c r="L35" s="1" t="s">
        <v>57</v>
      </c>
      <c r="M35" s="1" t="s">
        <v>57</v>
      </c>
      <c r="N35" s="1" t="s">
        <v>57</v>
      </c>
      <c r="O35" s="5">
        <v>44546</v>
      </c>
      <c r="P35" s="1"/>
      <c r="Q35" s="1"/>
      <c r="R35" s="1"/>
      <c r="S35" s="1"/>
      <c r="T35" s="1" t="s">
        <v>1019</v>
      </c>
      <c r="U35" s="4">
        <v>1</v>
      </c>
      <c r="V35" s="6">
        <v>190</v>
      </c>
      <c r="W35" s="1" t="s">
        <v>777</v>
      </c>
      <c r="X35" s="1">
        <v>2</v>
      </c>
      <c r="Y35" s="6">
        <v>95</v>
      </c>
      <c r="Z35" s="1" t="s">
        <v>1026</v>
      </c>
      <c r="AA35" s="1" t="s">
        <v>1037</v>
      </c>
      <c r="AB35" s="1" t="s">
        <v>580</v>
      </c>
      <c r="AC35" s="1" t="s">
        <v>780</v>
      </c>
      <c r="AD35" s="1" t="s">
        <v>657</v>
      </c>
      <c r="AE35" s="1" t="s">
        <v>780</v>
      </c>
      <c r="AF35" s="6">
        <v>190</v>
      </c>
      <c r="AG35" s="6">
        <v>95</v>
      </c>
      <c r="AH35" s="1"/>
      <c r="AI35" s="6">
        <v>0</v>
      </c>
      <c r="AJ35" s="6">
        <v>0</v>
      </c>
      <c r="AK35" s="1" t="s">
        <v>742</v>
      </c>
      <c r="AL35" s="1" t="s">
        <v>314</v>
      </c>
      <c r="AM35" s="1"/>
      <c r="AN35" s="1" t="s">
        <v>35</v>
      </c>
      <c r="AO35" s="1"/>
      <c r="AP35" s="1"/>
      <c r="AQ35" s="2"/>
      <c r="AR35" s="1"/>
      <c r="AS35" s="1"/>
      <c r="AT35" s="1"/>
      <c r="AU35" s="1" t="s">
        <v>1023</v>
      </c>
      <c r="AV35" s="7">
        <v>44546.373644186999</v>
      </c>
      <c r="AW35" s="1" t="s">
        <v>267</v>
      </c>
      <c r="AX35" s="6">
        <v>190</v>
      </c>
      <c r="AY35" s="5">
        <v>44545</v>
      </c>
      <c r="AZ35" s="5">
        <v>44561</v>
      </c>
      <c r="BA35" s="5">
        <v>44545</v>
      </c>
      <c r="BB35" s="5">
        <v>44545</v>
      </c>
      <c r="BC35" s="7">
        <v>44561</v>
      </c>
      <c r="BD35" s="1" t="s">
        <v>1044</v>
      </c>
      <c r="BE35" s="1"/>
      <c r="BF35" s="1"/>
      <c r="BG35" s="1" t="s">
        <v>55</v>
      </c>
    </row>
    <row r="36" spans="1:59" x14ac:dyDescent="0.25">
      <c r="A36" s="4">
        <v>31</v>
      </c>
      <c r="B36" s="2" t="str">
        <f>HYPERLINK("https://my.zakupivli.pro/remote/dispatcher/state_purchase_view/33064114", "UA-2021-12-14-010499-c")</f>
        <v>UA-2021-12-14-010499-c</v>
      </c>
      <c r="C36" s="2" t="s">
        <v>777</v>
      </c>
      <c r="D36" s="1" t="s">
        <v>737</v>
      </c>
      <c r="E36" s="1" t="s">
        <v>737</v>
      </c>
      <c r="F36" s="1" t="s">
        <v>255</v>
      </c>
      <c r="G36" s="1" t="s">
        <v>558</v>
      </c>
      <c r="H36" s="1" t="s">
        <v>689</v>
      </c>
      <c r="I36" s="1" t="s">
        <v>974</v>
      </c>
      <c r="J36" s="1" t="s">
        <v>635</v>
      </c>
      <c r="K36" s="1" t="s">
        <v>70</v>
      </c>
      <c r="L36" s="1" t="s">
        <v>57</v>
      </c>
      <c r="M36" s="1" t="s">
        <v>57</v>
      </c>
      <c r="N36" s="1" t="s">
        <v>57</v>
      </c>
      <c r="O36" s="5">
        <v>44544</v>
      </c>
      <c r="P36" s="1"/>
      <c r="Q36" s="1"/>
      <c r="R36" s="1"/>
      <c r="S36" s="1"/>
      <c r="T36" s="1" t="s">
        <v>1019</v>
      </c>
      <c r="U36" s="4">
        <v>1</v>
      </c>
      <c r="V36" s="6">
        <v>1200</v>
      </c>
      <c r="W36" s="1" t="s">
        <v>777</v>
      </c>
      <c r="X36" s="1">
        <v>1</v>
      </c>
      <c r="Y36" s="6">
        <v>1200</v>
      </c>
      <c r="Z36" s="1" t="s">
        <v>1043</v>
      </c>
      <c r="AA36" s="1" t="s">
        <v>1037</v>
      </c>
      <c r="AB36" s="1" t="s">
        <v>580</v>
      </c>
      <c r="AC36" s="1" t="s">
        <v>780</v>
      </c>
      <c r="AD36" s="1" t="s">
        <v>657</v>
      </c>
      <c r="AE36" s="1" t="s">
        <v>780</v>
      </c>
      <c r="AF36" s="6">
        <v>1200</v>
      </c>
      <c r="AG36" s="6">
        <v>1200</v>
      </c>
      <c r="AH36" s="1"/>
      <c r="AI36" s="6">
        <v>0</v>
      </c>
      <c r="AJ36" s="6">
        <v>0</v>
      </c>
      <c r="AK36" s="1" t="s">
        <v>959</v>
      </c>
      <c r="AL36" s="1" t="s">
        <v>426</v>
      </c>
      <c r="AM36" s="1"/>
      <c r="AN36" s="1" t="s">
        <v>51</v>
      </c>
      <c r="AO36" s="1"/>
      <c r="AP36" s="1"/>
      <c r="AQ36" s="2"/>
      <c r="AR36" s="1"/>
      <c r="AS36" s="1"/>
      <c r="AT36" s="1"/>
      <c r="AU36" s="1" t="s">
        <v>1023</v>
      </c>
      <c r="AV36" s="7">
        <v>44544.55807088242</v>
      </c>
      <c r="AW36" s="1" t="s">
        <v>503</v>
      </c>
      <c r="AX36" s="6">
        <v>1200</v>
      </c>
      <c r="AY36" s="5">
        <v>44543</v>
      </c>
      <c r="AZ36" s="5">
        <v>44561</v>
      </c>
      <c r="BA36" s="5">
        <v>44543</v>
      </c>
      <c r="BB36" s="5">
        <v>44543</v>
      </c>
      <c r="BC36" s="7">
        <v>44561</v>
      </c>
      <c r="BD36" s="1" t="s">
        <v>1044</v>
      </c>
      <c r="BE36" s="1"/>
      <c r="BF36" s="1"/>
      <c r="BG36" s="1" t="s">
        <v>55</v>
      </c>
    </row>
    <row r="37" spans="1:59" x14ac:dyDescent="0.25">
      <c r="A37" s="4">
        <v>32</v>
      </c>
      <c r="B37" s="2" t="str">
        <f>HYPERLINK("https://my.zakupivli.pro/remote/dispatcher/state_purchase_view/32998424", "UA-2021-12-13-012329-c")</f>
        <v>UA-2021-12-13-012329-c</v>
      </c>
      <c r="C37" s="2" t="s">
        <v>777</v>
      </c>
      <c r="D37" s="1" t="s">
        <v>1016</v>
      </c>
      <c r="E37" s="1" t="s">
        <v>1016</v>
      </c>
      <c r="F37" s="1" t="s">
        <v>255</v>
      </c>
      <c r="G37" s="1" t="s">
        <v>346</v>
      </c>
      <c r="H37" s="1" t="s">
        <v>689</v>
      </c>
      <c r="I37" s="1" t="s">
        <v>974</v>
      </c>
      <c r="J37" s="1" t="s">
        <v>635</v>
      </c>
      <c r="K37" s="1" t="s">
        <v>70</v>
      </c>
      <c r="L37" s="1" t="s">
        <v>57</v>
      </c>
      <c r="M37" s="1" t="s">
        <v>57</v>
      </c>
      <c r="N37" s="1" t="s">
        <v>57</v>
      </c>
      <c r="O37" s="5">
        <v>44543</v>
      </c>
      <c r="P37" s="1"/>
      <c r="Q37" s="1"/>
      <c r="R37" s="1"/>
      <c r="S37" s="1"/>
      <c r="T37" s="1" t="s">
        <v>1019</v>
      </c>
      <c r="U37" s="4">
        <v>1</v>
      </c>
      <c r="V37" s="6">
        <v>700</v>
      </c>
      <c r="W37" s="1" t="s">
        <v>777</v>
      </c>
      <c r="X37" s="1">
        <v>4</v>
      </c>
      <c r="Y37" s="6">
        <v>175</v>
      </c>
      <c r="Z37" s="1" t="s">
        <v>1049</v>
      </c>
      <c r="AA37" s="1" t="s">
        <v>1037</v>
      </c>
      <c r="AB37" s="1" t="s">
        <v>580</v>
      </c>
      <c r="AC37" s="1" t="s">
        <v>974</v>
      </c>
      <c r="AD37" s="1" t="s">
        <v>657</v>
      </c>
      <c r="AE37" s="1" t="s">
        <v>780</v>
      </c>
      <c r="AF37" s="6">
        <v>700</v>
      </c>
      <c r="AG37" s="6">
        <v>175</v>
      </c>
      <c r="AH37" s="1"/>
      <c r="AI37" s="6">
        <v>0</v>
      </c>
      <c r="AJ37" s="6">
        <v>0</v>
      </c>
      <c r="AK37" s="1" t="s">
        <v>954</v>
      </c>
      <c r="AL37" s="1" t="s">
        <v>197</v>
      </c>
      <c r="AM37" s="1"/>
      <c r="AN37" s="1" t="s">
        <v>28</v>
      </c>
      <c r="AO37" s="1"/>
      <c r="AP37" s="1"/>
      <c r="AQ37" s="2"/>
      <c r="AR37" s="1"/>
      <c r="AS37" s="1"/>
      <c r="AT37" s="1"/>
      <c r="AU37" s="1" t="s">
        <v>1023</v>
      </c>
      <c r="AV37" s="7">
        <v>44543.615530007417</v>
      </c>
      <c r="AW37" s="1" t="s">
        <v>263</v>
      </c>
      <c r="AX37" s="6">
        <v>700</v>
      </c>
      <c r="AY37" s="5">
        <v>44543</v>
      </c>
      <c r="AZ37" s="5">
        <v>44561</v>
      </c>
      <c r="BA37" s="5">
        <v>44543</v>
      </c>
      <c r="BB37" s="5">
        <v>44543</v>
      </c>
      <c r="BC37" s="7">
        <v>44561</v>
      </c>
      <c r="BD37" s="1" t="s">
        <v>1044</v>
      </c>
      <c r="BE37" s="1"/>
      <c r="BF37" s="1"/>
      <c r="BG37" s="1" t="s">
        <v>55</v>
      </c>
    </row>
    <row r="38" spans="1:59" x14ac:dyDescent="0.25">
      <c r="A38" s="4">
        <v>33</v>
      </c>
      <c r="B38" s="2" t="str">
        <f>HYPERLINK("https://my.zakupivli.pro/remote/dispatcher/state_purchase_view/32931940", "UA-2021-12-10-015149-c")</f>
        <v>UA-2021-12-10-015149-c</v>
      </c>
      <c r="C38" s="2" t="s">
        <v>777</v>
      </c>
      <c r="D38" s="1" t="s">
        <v>651</v>
      </c>
      <c r="E38" s="1" t="s">
        <v>651</v>
      </c>
      <c r="F38" s="1" t="s">
        <v>255</v>
      </c>
      <c r="G38" s="1" t="s">
        <v>535</v>
      </c>
      <c r="H38" s="1" t="s">
        <v>689</v>
      </c>
      <c r="I38" s="1" t="s">
        <v>974</v>
      </c>
      <c r="J38" s="1" t="s">
        <v>635</v>
      </c>
      <c r="K38" s="1" t="s">
        <v>70</v>
      </c>
      <c r="L38" s="1" t="s">
        <v>57</v>
      </c>
      <c r="M38" s="1" t="s">
        <v>57</v>
      </c>
      <c r="N38" s="1" t="s">
        <v>57</v>
      </c>
      <c r="O38" s="5">
        <v>44540</v>
      </c>
      <c r="P38" s="1"/>
      <c r="Q38" s="1"/>
      <c r="R38" s="1"/>
      <c r="S38" s="1"/>
      <c r="T38" s="1" t="s">
        <v>1019</v>
      </c>
      <c r="U38" s="4">
        <v>1</v>
      </c>
      <c r="V38" s="6">
        <v>5000</v>
      </c>
      <c r="W38" s="1" t="s">
        <v>777</v>
      </c>
      <c r="X38" s="1">
        <v>1</v>
      </c>
      <c r="Y38" s="6">
        <v>5000</v>
      </c>
      <c r="Z38" s="1" t="s">
        <v>1043</v>
      </c>
      <c r="AA38" s="1" t="s">
        <v>1037</v>
      </c>
      <c r="AB38" s="1" t="s">
        <v>580</v>
      </c>
      <c r="AC38" s="1" t="s">
        <v>780</v>
      </c>
      <c r="AD38" s="1" t="s">
        <v>657</v>
      </c>
      <c r="AE38" s="1" t="s">
        <v>780</v>
      </c>
      <c r="AF38" s="6">
        <v>5000</v>
      </c>
      <c r="AG38" s="6">
        <v>5000</v>
      </c>
      <c r="AH38" s="1"/>
      <c r="AI38" s="6">
        <v>0</v>
      </c>
      <c r="AJ38" s="6">
        <v>0</v>
      </c>
      <c r="AK38" s="1" t="s">
        <v>971</v>
      </c>
      <c r="AL38" s="1" t="s">
        <v>293</v>
      </c>
      <c r="AM38" s="1"/>
      <c r="AN38" s="1" t="s">
        <v>16</v>
      </c>
      <c r="AO38" s="1"/>
      <c r="AP38" s="1"/>
      <c r="AQ38" s="2"/>
      <c r="AR38" s="1"/>
      <c r="AS38" s="1"/>
      <c r="AT38" s="1"/>
      <c r="AU38" s="1" t="s">
        <v>1023</v>
      </c>
      <c r="AV38" s="7">
        <v>44540.650400644816</v>
      </c>
      <c r="AW38" s="1" t="s">
        <v>262</v>
      </c>
      <c r="AX38" s="6">
        <v>5000</v>
      </c>
      <c r="AY38" s="5">
        <v>44540</v>
      </c>
      <c r="AZ38" s="5">
        <v>44561</v>
      </c>
      <c r="BA38" s="5">
        <v>44540</v>
      </c>
      <c r="BB38" s="5">
        <v>44540</v>
      </c>
      <c r="BC38" s="7">
        <v>44561</v>
      </c>
      <c r="BD38" s="1" t="s">
        <v>1044</v>
      </c>
      <c r="BE38" s="1"/>
      <c r="BF38" s="1"/>
      <c r="BG38" s="1" t="s">
        <v>55</v>
      </c>
    </row>
    <row r="39" spans="1:59" x14ac:dyDescent="0.25">
      <c r="A39" s="4">
        <v>34</v>
      </c>
      <c r="B39" s="2" t="str">
        <f>HYPERLINK("https://my.zakupivli.pro/remote/dispatcher/state_purchase_view/32930221", "UA-2021-12-10-014585-c")</f>
        <v>UA-2021-12-10-014585-c</v>
      </c>
      <c r="C39" s="2" t="s">
        <v>777</v>
      </c>
      <c r="D39" s="1" t="s">
        <v>650</v>
      </c>
      <c r="E39" s="1" t="s">
        <v>650</v>
      </c>
      <c r="F39" s="1" t="s">
        <v>255</v>
      </c>
      <c r="G39" s="1" t="s">
        <v>535</v>
      </c>
      <c r="H39" s="1" t="s">
        <v>689</v>
      </c>
      <c r="I39" s="1" t="s">
        <v>974</v>
      </c>
      <c r="J39" s="1" t="s">
        <v>635</v>
      </c>
      <c r="K39" s="1" t="s">
        <v>70</v>
      </c>
      <c r="L39" s="1" t="s">
        <v>57</v>
      </c>
      <c r="M39" s="1" t="s">
        <v>57</v>
      </c>
      <c r="N39" s="1" t="s">
        <v>57</v>
      </c>
      <c r="O39" s="5">
        <v>44540</v>
      </c>
      <c r="P39" s="1"/>
      <c r="Q39" s="1"/>
      <c r="R39" s="1"/>
      <c r="S39" s="1"/>
      <c r="T39" s="1" t="s">
        <v>1019</v>
      </c>
      <c r="U39" s="4">
        <v>1</v>
      </c>
      <c r="V39" s="6">
        <v>5000</v>
      </c>
      <c r="W39" s="1" t="s">
        <v>777</v>
      </c>
      <c r="X39" s="1">
        <v>1</v>
      </c>
      <c r="Y39" s="6">
        <v>5000</v>
      </c>
      <c r="Z39" s="1" t="s">
        <v>1043</v>
      </c>
      <c r="AA39" s="1" t="s">
        <v>1037</v>
      </c>
      <c r="AB39" s="1" t="s">
        <v>580</v>
      </c>
      <c r="AC39" s="1" t="s">
        <v>780</v>
      </c>
      <c r="AD39" s="1" t="s">
        <v>657</v>
      </c>
      <c r="AE39" s="1" t="s">
        <v>780</v>
      </c>
      <c r="AF39" s="6">
        <v>5000</v>
      </c>
      <c r="AG39" s="6">
        <v>5000</v>
      </c>
      <c r="AH39" s="1"/>
      <c r="AI39" s="6">
        <v>0</v>
      </c>
      <c r="AJ39" s="6">
        <v>0</v>
      </c>
      <c r="AK39" s="1" t="s">
        <v>971</v>
      </c>
      <c r="AL39" s="1" t="s">
        <v>293</v>
      </c>
      <c r="AM39" s="1"/>
      <c r="AN39" s="1" t="s">
        <v>16</v>
      </c>
      <c r="AO39" s="1"/>
      <c r="AP39" s="1"/>
      <c r="AQ39" s="2"/>
      <c r="AR39" s="1"/>
      <c r="AS39" s="1"/>
      <c r="AT39" s="1"/>
      <c r="AU39" s="1" t="s">
        <v>1023</v>
      </c>
      <c r="AV39" s="7">
        <v>44540.641441719665</v>
      </c>
      <c r="AW39" s="1" t="s">
        <v>260</v>
      </c>
      <c r="AX39" s="6">
        <v>5000</v>
      </c>
      <c r="AY39" s="5">
        <v>44540</v>
      </c>
      <c r="AZ39" s="5">
        <v>44561</v>
      </c>
      <c r="BA39" s="5">
        <v>44540</v>
      </c>
      <c r="BB39" s="5">
        <v>44540</v>
      </c>
      <c r="BC39" s="7">
        <v>44561</v>
      </c>
      <c r="BD39" s="1" t="s">
        <v>1044</v>
      </c>
      <c r="BE39" s="1"/>
      <c r="BF39" s="1"/>
      <c r="BG39" s="1" t="s">
        <v>55</v>
      </c>
    </row>
    <row r="40" spans="1:59" x14ac:dyDescent="0.25">
      <c r="A40" s="4">
        <v>35</v>
      </c>
      <c r="B40" s="2" t="str">
        <f>HYPERLINK("https://my.zakupivli.pro/remote/dispatcher/state_purchase_view/32918450", "UA-2021-12-10-011213-c")</f>
        <v>UA-2021-12-10-011213-c</v>
      </c>
      <c r="C40" s="2" t="s">
        <v>777</v>
      </c>
      <c r="D40" s="1" t="s">
        <v>836</v>
      </c>
      <c r="E40" s="1" t="s">
        <v>836</v>
      </c>
      <c r="F40" s="1" t="s">
        <v>255</v>
      </c>
      <c r="G40" s="1" t="s">
        <v>557</v>
      </c>
      <c r="H40" s="1" t="s">
        <v>689</v>
      </c>
      <c r="I40" s="1" t="s">
        <v>974</v>
      </c>
      <c r="J40" s="1" t="s">
        <v>635</v>
      </c>
      <c r="K40" s="1" t="s">
        <v>70</v>
      </c>
      <c r="L40" s="1" t="s">
        <v>57</v>
      </c>
      <c r="M40" s="1" t="s">
        <v>57</v>
      </c>
      <c r="N40" s="1" t="s">
        <v>57</v>
      </c>
      <c r="O40" s="5">
        <v>44540</v>
      </c>
      <c r="P40" s="1"/>
      <c r="Q40" s="1"/>
      <c r="R40" s="1"/>
      <c r="S40" s="1"/>
      <c r="T40" s="1" t="s">
        <v>1019</v>
      </c>
      <c r="U40" s="4">
        <v>1</v>
      </c>
      <c r="V40" s="6">
        <v>48.4</v>
      </c>
      <c r="W40" s="1" t="s">
        <v>777</v>
      </c>
      <c r="X40" s="1">
        <v>1</v>
      </c>
      <c r="Y40" s="6">
        <v>48.4</v>
      </c>
      <c r="Z40" s="1" t="s">
        <v>1043</v>
      </c>
      <c r="AA40" s="1" t="s">
        <v>1037</v>
      </c>
      <c r="AB40" s="1" t="s">
        <v>580</v>
      </c>
      <c r="AC40" s="1" t="s">
        <v>974</v>
      </c>
      <c r="AD40" s="1" t="s">
        <v>657</v>
      </c>
      <c r="AE40" s="1" t="s">
        <v>780</v>
      </c>
      <c r="AF40" s="6">
        <v>48.4</v>
      </c>
      <c r="AG40" s="6">
        <v>48.4</v>
      </c>
      <c r="AH40" s="1"/>
      <c r="AI40" s="6">
        <v>0</v>
      </c>
      <c r="AJ40" s="6">
        <v>0</v>
      </c>
      <c r="AK40" s="1" t="s">
        <v>1006</v>
      </c>
      <c r="AL40" s="1" t="s">
        <v>294</v>
      </c>
      <c r="AM40" s="1"/>
      <c r="AN40" s="1" t="s">
        <v>9</v>
      </c>
      <c r="AO40" s="1"/>
      <c r="AP40" s="1"/>
      <c r="AQ40" s="2"/>
      <c r="AR40" s="1"/>
      <c r="AS40" s="1"/>
      <c r="AT40" s="1"/>
      <c r="AU40" s="1" t="s">
        <v>1023</v>
      </c>
      <c r="AV40" s="7">
        <v>44540.587014944111</v>
      </c>
      <c r="AW40" s="1" t="s">
        <v>211</v>
      </c>
      <c r="AX40" s="6">
        <v>48.4</v>
      </c>
      <c r="AY40" s="5">
        <v>44540</v>
      </c>
      <c r="AZ40" s="5">
        <v>44926</v>
      </c>
      <c r="BA40" s="5">
        <v>44540</v>
      </c>
      <c r="BB40" s="5">
        <v>44540</v>
      </c>
      <c r="BC40" s="7">
        <v>44926</v>
      </c>
      <c r="BD40" s="1" t="s">
        <v>1044</v>
      </c>
      <c r="BE40" s="1"/>
      <c r="BF40" s="1"/>
      <c r="BG40" s="1" t="s">
        <v>55</v>
      </c>
    </row>
    <row r="41" spans="1:59" x14ac:dyDescent="0.25">
      <c r="A41" s="4">
        <v>36</v>
      </c>
      <c r="B41" s="2" t="str">
        <f>HYPERLINK("https://my.zakupivli.pro/remote/dispatcher/state_purchase_view/32913925", "UA-2021-12-10-009968-c")</f>
        <v>UA-2021-12-10-009968-c</v>
      </c>
      <c r="C41" s="2" t="s">
        <v>777</v>
      </c>
      <c r="D41" s="1" t="s">
        <v>813</v>
      </c>
      <c r="E41" s="1" t="s">
        <v>813</v>
      </c>
      <c r="F41" s="1" t="s">
        <v>255</v>
      </c>
      <c r="G41" s="1" t="s">
        <v>288</v>
      </c>
      <c r="H41" s="1" t="s">
        <v>689</v>
      </c>
      <c r="I41" s="1" t="s">
        <v>974</v>
      </c>
      <c r="J41" s="1" t="s">
        <v>635</v>
      </c>
      <c r="K41" s="1" t="s">
        <v>70</v>
      </c>
      <c r="L41" s="1" t="s">
        <v>57</v>
      </c>
      <c r="M41" s="1" t="s">
        <v>57</v>
      </c>
      <c r="N41" s="1" t="s">
        <v>57</v>
      </c>
      <c r="O41" s="5">
        <v>44540</v>
      </c>
      <c r="P41" s="1"/>
      <c r="Q41" s="1"/>
      <c r="R41" s="1"/>
      <c r="S41" s="1"/>
      <c r="T41" s="1" t="s">
        <v>1019</v>
      </c>
      <c r="U41" s="4">
        <v>1</v>
      </c>
      <c r="V41" s="6">
        <v>7590.14</v>
      </c>
      <c r="W41" s="1" t="s">
        <v>777</v>
      </c>
      <c r="X41" s="1">
        <v>1</v>
      </c>
      <c r="Y41" s="6">
        <v>7590.14</v>
      </c>
      <c r="Z41" s="1" t="s">
        <v>1049</v>
      </c>
      <c r="AA41" s="1" t="s">
        <v>1037</v>
      </c>
      <c r="AB41" s="1" t="s">
        <v>580</v>
      </c>
      <c r="AC41" s="1" t="s">
        <v>974</v>
      </c>
      <c r="AD41" s="1" t="s">
        <v>657</v>
      </c>
      <c r="AE41" s="1" t="s">
        <v>780</v>
      </c>
      <c r="AF41" s="6">
        <v>7590.14</v>
      </c>
      <c r="AG41" s="6">
        <v>7590.14</v>
      </c>
      <c r="AH41" s="1"/>
      <c r="AI41" s="6">
        <v>0</v>
      </c>
      <c r="AJ41" s="6">
        <v>0</v>
      </c>
      <c r="AK41" s="1" t="s">
        <v>1006</v>
      </c>
      <c r="AL41" s="1" t="s">
        <v>294</v>
      </c>
      <c r="AM41" s="1"/>
      <c r="AN41" s="1" t="s">
        <v>9</v>
      </c>
      <c r="AO41" s="1"/>
      <c r="AP41" s="1"/>
      <c r="AQ41" s="2"/>
      <c r="AR41" s="1"/>
      <c r="AS41" s="1"/>
      <c r="AT41" s="1"/>
      <c r="AU41" s="1" t="s">
        <v>1023</v>
      </c>
      <c r="AV41" s="7">
        <v>44540.566039652127</v>
      </c>
      <c r="AW41" s="1" t="s">
        <v>211</v>
      </c>
      <c r="AX41" s="6">
        <v>7590.14</v>
      </c>
      <c r="AY41" s="5">
        <v>44540</v>
      </c>
      <c r="AZ41" s="5">
        <v>44926</v>
      </c>
      <c r="BA41" s="5">
        <v>44540</v>
      </c>
      <c r="BB41" s="5">
        <v>44540</v>
      </c>
      <c r="BC41" s="7">
        <v>44926</v>
      </c>
      <c r="BD41" s="1" t="s">
        <v>1044</v>
      </c>
      <c r="BE41" s="1"/>
      <c r="BF41" s="1"/>
      <c r="BG41" s="1" t="s">
        <v>55</v>
      </c>
    </row>
    <row r="42" spans="1:59" x14ac:dyDescent="0.25">
      <c r="A42" s="4">
        <v>37</v>
      </c>
      <c r="B42" s="2" t="str">
        <f>HYPERLINK("https://my.zakupivli.pro/remote/dispatcher/state_purchase_view/32827091", "UA-2021-12-09-006797-c")</f>
        <v>UA-2021-12-09-006797-c</v>
      </c>
      <c r="C42" s="2" t="s">
        <v>777</v>
      </c>
      <c r="D42" s="1" t="s">
        <v>697</v>
      </c>
      <c r="E42" s="1" t="s">
        <v>697</v>
      </c>
      <c r="F42" s="1" t="s">
        <v>255</v>
      </c>
      <c r="G42" s="1" t="s">
        <v>463</v>
      </c>
      <c r="H42" s="1" t="s">
        <v>689</v>
      </c>
      <c r="I42" s="1" t="s">
        <v>974</v>
      </c>
      <c r="J42" s="1" t="s">
        <v>635</v>
      </c>
      <c r="K42" s="1" t="s">
        <v>70</v>
      </c>
      <c r="L42" s="1" t="s">
        <v>57</v>
      </c>
      <c r="M42" s="1" t="s">
        <v>57</v>
      </c>
      <c r="N42" s="1" t="s">
        <v>57</v>
      </c>
      <c r="O42" s="5">
        <v>44539</v>
      </c>
      <c r="P42" s="1"/>
      <c r="Q42" s="1"/>
      <c r="R42" s="1"/>
      <c r="S42" s="1"/>
      <c r="T42" s="1" t="s">
        <v>1019</v>
      </c>
      <c r="U42" s="4">
        <v>1</v>
      </c>
      <c r="V42" s="6">
        <v>4642.5600000000004</v>
      </c>
      <c r="W42" s="1" t="s">
        <v>777</v>
      </c>
      <c r="X42" s="1">
        <v>1</v>
      </c>
      <c r="Y42" s="6">
        <v>4642.5600000000004</v>
      </c>
      <c r="Z42" s="1" t="s">
        <v>1049</v>
      </c>
      <c r="AA42" s="1" t="s">
        <v>1037</v>
      </c>
      <c r="AB42" s="1" t="s">
        <v>580</v>
      </c>
      <c r="AC42" s="1" t="s">
        <v>780</v>
      </c>
      <c r="AD42" s="1" t="s">
        <v>657</v>
      </c>
      <c r="AE42" s="1" t="s">
        <v>780</v>
      </c>
      <c r="AF42" s="6">
        <v>4642.5600000000004</v>
      </c>
      <c r="AG42" s="6">
        <v>4642.5600000000004</v>
      </c>
      <c r="AH42" s="1"/>
      <c r="AI42" s="6">
        <v>0</v>
      </c>
      <c r="AJ42" s="6">
        <v>0</v>
      </c>
      <c r="AK42" s="1" t="s">
        <v>665</v>
      </c>
      <c r="AL42" s="1" t="s">
        <v>328</v>
      </c>
      <c r="AM42" s="1"/>
      <c r="AN42" s="1" t="s">
        <v>11</v>
      </c>
      <c r="AO42" s="1"/>
      <c r="AP42" s="1"/>
      <c r="AQ42" s="2"/>
      <c r="AR42" s="1"/>
      <c r="AS42" s="1"/>
      <c r="AT42" s="1"/>
      <c r="AU42" s="1" t="s">
        <v>1023</v>
      </c>
      <c r="AV42" s="7">
        <v>44539.494029073416</v>
      </c>
      <c r="AW42" s="1" t="s">
        <v>259</v>
      </c>
      <c r="AX42" s="6">
        <v>4642.5600000000004</v>
      </c>
      <c r="AY42" s="5">
        <v>44539</v>
      </c>
      <c r="AZ42" s="5">
        <v>44561</v>
      </c>
      <c r="BA42" s="5">
        <v>44539</v>
      </c>
      <c r="BB42" s="5">
        <v>44539</v>
      </c>
      <c r="BC42" s="7">
        <v>44561</v>
      </c>
      <c r="BD42" s="1" t="s">
        <v>1044</v>
      </c>
      <c r="BE42" s="1"/>
      <c r="BF42" s="1"/>
      <c r="BG42" s="1" t="s">
        <v>55</v>
      </c>
    </row>
    <row r="43" spans="1:59" x14ac:dyDescent="0.25">
      <c r="A43" s="4">
        <v>38</v>
      </c>
      <c r="B43" s="2" t="str">
        <f>HYPERLINK("https://my.zakupivli.pro/remote/dispatcher/state_purchase_view/32764278", "UA-2021-12-08-009798-c")</f>
        <v>UA-2021-12-08-009798-c</v>
      </c>
      <c r="C43" s="2" t="s">
        <v>777</v>
      </c>
      <c r="D43" s="1" t="s">
        <v>847</v>
      </c>
      <c r="E43" s="1" t="s">
        <v>847</v>
      </c>
      <c r="F43" s="1" t="s">
        <v>255</v>
      </c>
      <c r="G43" s="1" t="s">
        <v>523</v>
      </c>
      <c r="H43" s="1" t="s">
        <v>689</v>
      </c>
      <c r="I43" s="1" t="s">
        <v>974</v>
      </c>
      <c r="J43" s="1" t="s">
        <v>635</v>
      </c>
      <c r="K43" s="1" t="s">
        <v>70</v>
      </c>
      <c r="L43" s="1" t="s">
        <v>57</v>
      </c>
      <c r="M43" s="1" t="s">
        <v>57</v>
      </c>
      <c r="N43" s="1" t="s">
        <v>57</v>
      </c>
      <c r="O43" s="5">
        <v>44538</v>
      </c>
      <c r="P43" s="1"/>
      <c r="Q43" s="1"/>
      <c r="R43" s="1"/>
      <c r="S43" s="1"/>
      <c r="T43" s="1" t="s">
        <v>1019</v>
      </c>
      <c r="U43" s="4">
        <v>1</v>
      </c>
      <c r="V43" s="6">
        <v>9704.6</v>
      </c>
      <c r="W43" s="1" t="s">
        <v>777</v>
      </c>
      <c r="X43" s="1">
        <v>2</v>
      </c>
      <c r="Y43" s="6">
        <v>4852.3</v>
      </c>
      <c r="Z43" s="1" t="s">
        <v>1036</v>
      </c>
      <c r="AA43" s="1" t="s">
        <v>1037</v>
      </c>
      <c r="AB43" s="1" t="s">
        <v>580</v>
      </c>
      <c r="AC43" s="1" t="s">
        <v>780</v>
      </c>
      <c r="AD43" s="1" t="s">
        <v>657</v>
      </c>
      <c r="AE43" s="1" t="s">
        <v>780</v>
      </c>
      <c r="AF43" s="6">
        <v>9704.6</v>
      </c>
      <c r="AG43" s="6">
        <v>4852.3</v>
      </c>
      <c r="AH43" s="1"/>
      <c r="AI43" s="6">
        <v>0</v>
      </c>
      <c r="AJ43" s="6">
        <v>0</v>
      </c>
      <c r="AK43" s="1" t="s">
        <v>602</v>
      </c>
      <c r="AL43" s="1" t="s">
        <v>59</v>
      </c>
      <c r="AM43" s="1"/>
      <c r="AN43" s="1" t="s">
        <v>31</v>
      </c>
      <c r="AO43" s="1"/>
      <c r="AP43" s="1"/>
      <c r="AQ43" s="2"/>
      <c r="AR43" s="1"/>
      <c r="AS43" s="1"/>
      <c r="AT43" s="1"/>
      <c r="AU43" s="1" t="s">
        <v>1023</v>
      </c>
      <c r="AV43" s="7">
        <v>44538.581147051191</v>
      </c>
      <c r="AW43" s="1" t="s">
        <v>548</v>
      </c>
      <c r="AX43" s="6">
        <v>9704.6</v>
      </c>
      <c r="AY43" s="5">
        <v>44536</v>
      </c>
      <c r="AZ43" s="5">
        <v>44561</v>
      </c>
      <c r="BA43" s="5">
        <v>44536</v>
      </c>
      <c r="BB43" s="5">
        <v>44536</v>
      </c>
      <c r="BC43" s="7">
        <v>44561</v>
      </c>
      <c r="BD43" s="1" t="s">
        <v>1044</v>
      </c>
      <c r="BE43" s="1"/>
      <c r="BF43" s="1"/>
      <c r="BG43" s="1" t="s">
        <v>55</v>
      </c>
    </row>
    <row r="44" spans="1:59" x14ac:dyDescent="0.25">
      <c r="A44" s="4">
        <v>39</v>
      </c>
      <c r="B44" s="2" t="str">
        <f>HYPERLINK("https://my.zakupivli.pro/remote/dispatcher/state_purchase_view/32748059", "UA-2021-12-08-005168-c")</f>
        <v>UA-2021-12-08-005168-c</v>
      </c>
      <c r="C44" s="2" t="s">
        <v>777</v>
      </c>
      <c r="D44" s="1" t="s">
        <v>835</v>
      </c>
      <c r="E44" s="1" t="s">
        <v>835</v>
      </c>
      <c r="F44" s="1" t="s">
        <v>255</v>
      </c>
      <c r="G44" s="1" t="s">
        <v>520</v>
      </c>
      <c r="H44" s="1" t="s">
        <v>689</v>
      </c>
      <c r="I44" s="1" t="s">
        <v>974</v>
      </c>
      <c r="J44" s="1" t="s">
        <v>635</v>
      </c>
      <c r="K44" s="1" t="s">
        <v>70</v>
      </c>
      <c r="L44" s="1" t="s">
        <v>57</v>
      </c>
      <c r="M44" s="1" t="s">
        <v>57</v>
      </c>
      <c r="N44" s="1" t="s">
        <v>57</v>
      </c>
      <c r="O44" s="5">
        <v>44538</v>
      </c>
      <c r="P44" s="1"/>
      <c r="Q44" s="1"/>
      <c r="R44" s="1"/>
      <c r="S44" s="1"/>
      <c r="T44" s="1" t="s">
        <v>1019</v>
      </c>
      <c r="U44" s="4">
        <v>1</v>
      </c>
      <c r="V44" s="6">
        <v>8926.36</v>
      </c>
      <c r="W44" s="1" t="s">
        <v>777</v>
      </c>
      <c r="X44" s="1">
        <v>2</v>
      </c>
      <c r="Y44" s="6">
        <v>4463.18</v>
      </c>
      <c r="Z44" s="1" t="s">
        <v>1036</v>
      </c>
      <c r="AA44" s="1" t="s">
        <v>1037</v>
      </c>
      <c r="AB44" s="1" t="s">
        <v>580</v>
      </c>
      <c r="AC44" s="1" t="s">
        <v>974</v>
      </c>
      <c r="AD44" s="1" t="s">
        <v>657</v>
      </c>
      <c r="AE44" s="1" t="s">
        <v>780</v>
      </c>
      <c r="AF44" s="6">
        <v>8926.36</v>
      </c>
      <c r="AG44" s="6">
        <v>4463.18</v>
      </c>
      <c r="AH44" s="1"/>
      <c r="AI44" s="6">
        <v>0</v>
      </c>
      <c r="AJ44" s="6">
        <v>0</v>
      </c>
      <c r="AK44" s="1" t="s">
        <v>601</v>
      </c>
      <c r="AL44" s="1" t="s">
        <v>276</v>
      </c>
      <c r="AM44" s="1"/>
      <c r="AN44" s="1" t="s">
        <v>26</v>
      </c>
      <c r="AO44" s="1"/>
      <c r="AP44" s="1"/>
      <c r="AQ44" s="2"/>
      <c r="AR44" s="1"/>
      <c r="AS44" s="1"/>
      <c r="AT44" s="1"/>
      <c r="AU44" s="1" t="s">
        <v>1023</v>
      </c>
      <c r="AV44" s="7">
        <v>44538.472721591381</v>
      </c>
      <c r="AW44" s="1" t="s">
        <v>482</v>
      </c>
      <c r="AX44" s="6">
        <v>8926.36</v>
      </c>
      <c r="AY44" s="5">
        <v>44538</v>
      </c>
      <c r="AZ44" s="5">
        <v>44561</v>
      </c>
      <c r="BA44" s="5">
        <v>44538</v>
      </c>
      <c r="BB44" s="5">
        <v>44538</v>
      </c>
      <c r="BC44" s="7">
        <v>44561</v>
      </c>
      <c r="BD44" s="1" t="s">
        <v>1044</v>
      </c>
      <c r="BE44" s="1"/>
      <c r="BF44" s="1"/>
      <c r="BG44" s="1" t="s">
        <v>55</v>
      </c>
    </row>
    <row r="45" spans="1:59" x14ac:dyDescent="0.25">
      <c r="A45" s="4">
        <v>40</v>
      </c>
      <c r="B45" s="2" t="str">
        <f>HYPERLINK("https://my.zakupivli.pro/remote/dispatcher/state_purchase_view/32744882", "UA-2021-12-08-004293-c")</f>
        <v>UA-2021-12-08-004293-c</v>
      </c>
      <c r="C45" s="2" t="s">
        <v>777</v>
      </c>
      <c r="D45" s="1" t="s">
        <v>782</v>
      </c>
      <c r="E45" s="1" t="s">
        <v>782</v>
      </c>
      <c r="F45" s="1" t="s">
        <v>255</v>
      </c>
      <c r="G45" s="1" t="s">
        <v>310</v>
      </c>
      <c r="H45" s="1" t="s">
        <v>689</v>
      </c>
      <c r="I45" s="1" t="s">
        <v>974</v>
      </c>
      <c r="J45" s="1" t="s">
        <v>635</v>
      </c>
      <c r="K45" s="1" t="s">
        <v>70</v>
      </c>
      <c r="L45" s="1" t="s">
        <v>57</v>
      </c>
      <c r="M45" s="1" t="s">
        <v>57</v>
      </c>
      <c r="N45" s="1" t="s">
        <v>57</v>
      </c>
      <c r="O45" s="5">
        <v>44538</v>
      </c>
      <c r="P45" s="1"/>
      <c r="Q45" s="1"/>
      <c r="R45" s="1"/>
      <c r="S45" s="1"/>
      <c r="T45" s="1" t="s">
        <v>1019</v>
      </c>
      <c r="U45" s="4">
        <v>1</v>
      </c>
      <c r="V45" s="6">
        <v>220</v>
      </c>
      <c r="W45" s="1" t="s">
        <v>777</v>
      </c>
      <c r="X45" s="1">
        <v>1</v>
      </c>
      <c r="Y45" s="6">
        <v>220</v>
      </c>
      <c r="Z45" s="1" t="s">
        <v>1049</v>
      </c>
      <c r="AA45" s="1" t="s">
        <v>1037</v>
      </c>
      <c r="AB45" s="1" t="s">
        <v>580</v>
      </c>
      <c r="AC45" s="1" t="s">
        <v>780</v>
      </c>
      <c r="AD45" s="1" t="s">
        <v>657</v>
      </c>
      <c r="AE45" s="1" t="s">
        <v>780</v>
      </c>
      <c r="AF45" s="6">
        <v>220</v>
      </c>
      <c r="AG45" s="6">
        <v>220</v>
      </c>
      <c r="AH45" s="1"/>
      <c r="AI45" s="6">
        <v>0</v>
      </c>
      <c r="AJ45" s="6">
        <v>0</v>
      </c>
      <c r="AK45" s="1" t="s">
        <v>752</v>
      </c>
      <c r="AL45" s="1" t="s">
        <v>323</v>
      </c>
      <c r="AM45" s="1"/>
      <c r="AN45" s="1" t="s">
        <v>19</v>
      </c>
      <c r="AO45" s="1"/>
      <c r="AP45" s="1"/>
      <c r="AQ45" s="2"/>
      <c r="AR45" s="1"/>
      <c r="AS45" s="1"/>
      <c r="AT45" s="1"/>
      <c r="AU45" s="1" t="s">
        <v>1023</v>
      </c>
      <c r="AV45" s="7">
        <v>44538.450458873347</v>
      </c>
      <c r="AW45" s="1" t="s">
        <v>258</v>
      </c>
      <c r="AX45" s="6">
        <v>220</v>
      </c>
      <c r="AY45" s="5">
        <v>44537</v>
      </c>
      <c r="AZ45" s="5">
        <v>44561</v>
      </c>
      <c r="BA45" s="5">
        <v>44537</v>
      </c>
      <c r="BB45" s="5">
        <v>44537</v>
      </c>
      <c r="BC45" s="7">
        <v>44561</v>
      </c>
      <c r="BD45" s="1" t="s">
        <v>1044</v>
      </c>
      <c r="BE45" s="1"/>
      <c r="BF45" s="1"/>
      <c r="BG45" s="1" t="s">
        <v>55</v>
      </c>
    </row>
    <row r="46" spans="1:59" x14ac:dyDescent="0.25">
      <c r="A46" s="4">
        <v>41</v>
      </c>
      <c r="B46" s="2" t="str">
        <f>HYPERLINK("https://my.zakupivli.pro/remote/dispatcher/state_purchase_view/32510633", "UA-2021-12-02-014196-c")</f>
        <v>UA-2021-12-02-014196-c</v>
      </c>
      <c r="C46" s="2" t="s">
        <v>777</v>
      </c>
      <c r="D46" s="1" t="s">
        <v>718</v>
      </c>
      <c r="E46" s="1" t="s">
        <v>718</v>
      </c>
      <c r="F46" s="1"/>
      <c r="G46" s="1" t="s">
        <v>346</v>
      </c>
      <c r="H46" s="1" t="s">
        <v>689</v>
      </c>
      <c r="I46" s="1" t="s">
        <v>780</v>
      </c>
      <c r="J46" s="1" t="s">
        <v>635</v>
      </c>
      <c r="K46" s="1" t="s">
        <v>70</v>
      </c>
      <c r="L46" s="1" t="s">
        <v>57</v>
      </c>
      <c r="M46" s="1" t="s">
        <v>57</v>
      </c>
      <c r="N46" s="1" t="s">
        <v>57</v>
      </c>
      <c r="O46" s="5">
        <v>44532</v>
      </c>
      <c r="P46" s="1"/>
      <c r="Q46" s="1"/>
      <c r="R46" s="1"/>
      <c r="S46" s="1"/>
      <c r="T46" s="1" t="s">
        <v>1019</v>
      </c>
      <c r="U46" s="4">
        <v>0</v>
      </c>
      <c r="V46" s="6">
        <v>2820</v>
      </c>
      <c r="W46" s="1" t="s">
        <v>777</v>
      </c>
      <c r="X46" s="1">
        <v>12</v>
      </c>
      <c r="Y46" s="6">
        <v>235</v>
      </c>
      <c r="Z46" s="1" t="s">
        <v>1043</v>
      </c>
      <c r="AA46" s="1" t="s">
        <v>1037</v>
      </c>
      <c r="AB46" s="1" t="s">
        <v>580</v>
      </c>
      <c r="AC46" s="1" t="s">
        <v>780</v>
      </c>
      <c r="AD46" s="1" t="s">
        <v>657</v>
      </c>
      <c r="AE46" s="1" t="s">
        <v>780</v>
      </c>
      <c r="AF46" s="1"/>
      <c r="AG46" s="1"/>
      <c r="AH46" s="1"/>
      <c r="AI46" s="6">
        <v>0</v>
      </c>
      <c r="AJ46" s="6">
        <v>0</v>
      </c>
      <c r="AK46" s="1"/>
      <c r="AL46" s="1"/>
      <c r="AM46" s="1"/>
      <c r="AN46" s="1"/>
      <c r="AO46" s="1"/>
      <c r="AP46" s="1"/>
      <c r="AQ46" s="2"/>
      <c r="AR46" s="1"/>
      <c r="AS46" s="1"/>
      <c r="AT46" s="1"/>
      <c r="AU46" s="1" t="s">
        <v>1038</v>
      </c>
      <c r="AV46" s="1"/>
      <c r="AW46" s="1"/>
      <c r="AX46" s="1"/>
      <c r="AY46" s="5">
        <v>44532</v>
      </c>
      <c r="AZ46" s="5">
        <v>44561</v>
      </c>
      <c r="BA46" s="1" t="s">
        <v>56</v>
      </c>
      <c r="BB46" s="1" t="s">
        <v>56</v>
      </c>
      <c r="BC46" s="1"/>
      <c r="BD46" s="1"/>
      <c r="BE46" s="1"/>
      <c r="BF46" s="1"/>
      <c r="BG46" s="1"/>
    </row>
    <row r="47" spans="1:59" x14ac:dyDescent="0.25">
      <c r="A47" s="4">
        <v>42</v>
      </c>
      <c r="B47" s="2" t="str">
        <f>HYPERLINK("https://my.zakupivli.pro/remote/dispatcher/state_purchase_view/32510629", "UA-2021-12-02-012887-c")</f>
        <v>UA-2021-12-02-012887-c</v>
      </c>
      <c r="C47" s="2" t="s">
        <v>777</v>
      </c>
      <c r="D47" s="1" t="s">
        <v>718</v>
      </c>
      <c r="E47" s="1" t="s">
        <v>718</v>
      </c>
      <c r="F47" s="1" t="s">
        <v>255</v>
      </c>
      <c r="G47" s="1" t="s">
        <v>346</v>
      </c>
      <c r="H47" s="1" t="s">
        <v>689</v>
      </c>
      <c r="I47" s="1" t="s">
        <v>974</v>
      </c>
      <c r="J47" s="1" t="s">
        <v>635</v>
      </c>
      <c r="K47" s="1" t="s">
        <v>70</v>
      </c>
      <c r="L47" s="1" t="s">
        <v>57</v>
      </c>
      <c r="M47" s="1" t="s">
        <v>57</v>
      </c>
      <c r="N47" s="1" t="s">
        <v>57</v>
      </c>
      <c r="O47" s="5">
        <v>44532</v>
      </c>
      <c r="P47" s="1"/>
      <c r="Q47" s="1"/>
      <c r="R47" s="1"/>
      <c r="S47" s="1"/>
      <c r="T47" s="1" t="s">
        <v>1019</v>
      </c>
      <c r="U47" s="4">
        <v>1</v>
      </c>
      <c r="V47" s="6">
        <v>2820</v>
      </c>
      <c r="W47" s="1" t="s">
        <v>777</v>
      </c>
      <c r="X47" s="1">
        <v>12</v>
      </c>
      <c r="Y47" s="6">
        <v>235</v>
      </c>
      <c r="Z47" s="1" t="s">
        <v>1043</v>
      </c>
      <c r="AA47" s="1" t="s">
        <v>1037</v>
      </c>
      <c r="AB47" s="1" t="s">
        <v>580</v>
      </c>
      <c r="AC47" s="1" t="s">
        <v>780</v>
      </c>
      <c r="AD47" s="1" t="s">
        <v>657</v>
      </c>
      <c r="AE47" s="1" t="s">
        <v>780</v>
      </c>
      <c r="AF47" s="6">
        <v>2820</v>
      </c>
      <c r="AG47" s="6">
        <v>235</v>
      </c>
      <c r="AH47" s="1"/>
      <c r="AI47" s="6">
        <v>0</v>
      </c>
      <c r="AJ47" s="6">
        <v>0</v>
      </c>
      <c r="AK47" s="1" t="s">
        <v>790</v>
      </c>
      <c r="AL47" s="1" t="s">
        <v>301</v>
      </c>
      <c r="AM47" s="1"/>
      <c r="AN47" s="1" t="s">
        <v>39</v>
      </c>
      <c r="AO47" s="1"/>
      <c r="AP47" s="1"/>
      <c r="AQ47" s="2"/>
      <c r="AR47" s="1"/>
      <c r="AS47" s="1"/>
      <c r="AT47" s="1"/>
      <c r="AU47" s="1" t="s">
        <v>1023</v>
      </c>
      <c r="AV47" s="7">
        <v>44532.677926210315</v>
      </c>
      <c r="AW47" s="1" t="s">
        <v>257</v>
      </c>
      <c r="AX47" s="6">
        <v>2820</v>
      </c>
      <c r="AY47" s="5">
        <v>44532</v>
      </c>
      <c r="AZ47" s="5">
        <v>44561</v>
      </c>
      <c r="BA47" s="5">
        <v>44532</v>
      </c>
      <c r="BB47" s="5">
        <v>44532</v>
      </c>
      <c r="BC47" s="7">
        <v>44561</v>
      </c>
      <c r="BD47" s="1" t="s">
        <v>1044</v>
      </c>
      <c r="BE47" s="1"/>
      <c r="BF47" s="1"/>
      <c r="BG47" s="1" t="s">
        <v>55</v>
      </c>
    </row>
    <row r="48" spans="1:59" x14ac:dyDescent="0.25">
      <c r="A48" s="4">
        <v>43</v>
      </c>
      <c r="B48" s="2" t="str">
        <f>HYPERLINK("https://my.zakupivli.pro/remote/dispatcher/state_purchase_view/32495657", "UA-2021-12-02-007908-c")</f>
        <v>UA-2021-12-02-007908-c</v>
      </c>
      <c r="C48" s="2" t="s">
        <v>777</v>
      </c>
      <c r="D48" s="1" t="s">
        <v>818</v>
      </c>
      <c r="E48" s="1" t="s">
        <v>818</v>
      </c>
      <c r="F48" s="1" t="s">
        <v>255</v>
      </c>
      <c r="G48" s="1" t="s">
        <v>242</v>
      </c>
      <c r="H48" s="1" t="s">
        <v>689</v>
      </c>
      <c r="I48" s="1" t="s">
        <v>974</v>
      </c>
      <c r="J48" s="1" t="s">
        <v>635</v>
      </c>
      <c r="K48" s="1" t="s">
        <v>70</v>
      </c>
      <c r="L48" s="1" t="s">
        <v>57</v>
      </c>
      <c r="M48" s="1" t="s">
        <v>57</v>
      </c>
      <c r="N48" s="1" t="s">
        <v>57</v>
      </c>
      <c r="O48" s="5">
        <v>44532</v>
      </c>
      <c r="P48" s="1"/>
      <c r="Q48" s="1"/>
      <c r="R48" s="1"/>
      <c r="S48" s="1"/>
      <c r="T48" s="1" t="s">
        <v>1019</v>
      </c>
      <c r="U48" s="4">
        <v>1</v>
      </c>
      <c r="V48" s="6">
        <v>28</v>
      </c>
      <c r="W48" s="1" t="s">
        <v>777</v>
      </c>
      <c r="X48" s="1">
        <v>1</v>
      </c>
      <c r="Y48" s="6">
        <v>28</v>
      </c>
      <c r="Z48" s="1" t="s">
        <v>1049</v>
      </c>
      <c r="AA48" s="1" t="s">
        <v>1037</v>
      </c>
      <c r="AB48" s="1" t="s">
        <v>580</v>
      </c>
      <c r="AC48" s="1" t="s">
        <v>780</v>
      </c>
      <c r="AD48" s="1" t="s">
        <v>657</v>
      </c>
      <c r="AE48" s="1" t="s">
        <v>780</v>
      </c>
      <c r="AF48" s="6">
        <v>28</v>
      </c>
      <c r="AG48" s="6">
        <v>28</v>
      </c>
      <c r="AH48" s="1"/>
      <c r="AI48" s="6">
        <v>0</v>
      </c>
      <c r="AJ48" s="6">
        <v>0</v>
      </c>
      <c r="AK48" s="1" t="s">
        <v>798</v>
      </c>
      <c r="AL48" s="1" t="s">
        <v>448</v>
      </c>
      <c r="AM48" s="1"/>
      <c r="AN48" s="1" t="s">
        <v>54</v>
      </c>
      <c r="AO48" s="1"/>
      <c r="AP48" s="1"/>
      <c r="AQ48" s="2"/>
      <c r="AR48" s="1"/>
      <c r="AS48" s="1"/>
      <c r="AT48" s="1"/>
      <c r="AU48" s="1" t="s">
        <v>1023</v>
      </c>
      <c r="AV48" s="7">
        <v>44532.558826627457</v>
      </c>
      <c r="AW48" s="1" t="s">
        <v>254</v>
      </c>
      <c r="AX48" s="6">
        <v>28</v>
      </c>
      <c r="AY48" s="5">
        <v>44532</v>
      </c>
      <c r="AZ48" s="5">
        <v>44561</v>
      </c>
      <c r="BA48" s="5">
        <v>44532</v>
      </c>
      <c r="BB48" s="5">
        <v>44532</v>
      </c>
      <c r="BC48" s="7">
        <v>44561</v>
      </c>
      <c r="BD48" s="1" t="s">
        <v>1044</v>
      </c>
      <c r="BE48" s="1"/>
      <c r="BF48" s="1"/>
      <c r="BG48" s="1" t="s">
        <v>55</v>
      </c>
    </row>
    <row r="49" spans="1:59" x14ac:dyDescent="0.25">
      <c r="A49" s="4">
        <v>44</v>
      </c>
      <c r="B49" s="2" t="str">
        <f>HYPERLINK("https://my.zakupivli.pro/remote/dispatcher/state_purchase_view/32488389", "UA-2021-12-02-005991-c")</f>
        <v>UA-2021-12-02-005991-c</v>
      </c>
      <c r="C49" s="2" t="s">
        <v>777</v>
      </c>
      <c r="D49" s="1" t="s">
        <v>707</v>
      </c>
      <c r="E49" s="1" t="s">
        <v>707</v>
      </c>
      <c r="F49" s="1" t="s">
        <v>255</v>
      </c>
      <c r="G49" s="1" t="s">
        <v>471</v>
      </c>
      <c r="H49" s="1" t="s">
        <v>689</v>
      </c>
      <c r="I49" s="1" t="s">
        <v>974</v>
      </c>
      <c r="J49" s="1" t="s">
        <v>635</v>
      </c>
      <c r="K49" s="1" t="s">
        <v>70</v>
      </c>
      <c r="L49" s="1" t="s">
        <v>57</v>
      </c>
      <c r="M49" s="1" t="s">
        <v>57</v>
      </c>
      <c r="N49" s="1" t="s">
        <v>57</v>
      </c>
      <c r="O49" s="5">
        <v>44532</v>
      </c>
      <c r="P49" s="1"/>
      <c r="Q49" s="1"/>
      <c r="R49" s="1"/>
      <c r="S49" s="1"/>
      <c r="T49" s="1" t="s">
        <v>1019</v>
      </c>
      <c r="U49" s="4">
        <v>1</v>
      </c>
      <c r="V49" s="6">
        <v>402</v>
      </c>
      <c r="W49" s="1" t="s">
        <v>777</v>
      </c>
      <c r="X49" s="1">
        <v>9</v>
      </c>
      <c r="Y49" s="6">
        <v>44.67</v>
      </c>
      <c r="Z49" s="1" t="s">
        <v>1049</v>
      </c>
      <c r="AA49" s="1" t="s">
        <v>1037</v>
      </c>
      <c r="AB49" s="1" t="s">
        <v>580</v>
      </c>
      <c r="AC49" s="1" t="s">
        <v>780</v>
      </c>
      <c r="AD49" s="1" t="s">
        <v>657</v>
      </c>
      <c r="AE49" s="1" t="s">
        <v>780</v>
      </c>
      <c r="AF49" s="6">
        <v>402</v>
      </c>
      <c r="AG49" s="6">
        <v>44.666666666666664</v>
      </c>
      <c r="AH49" s="1"/>
      <c r="AI49" s="6">
        <v>0</v>
      </c>
      <c r="AJ49" s="6">
        <v>0</v>
      </c>
      <c r="AK49" s="1" t="s">
        <v>798</v>
      </c>
      <c r="AL49" s="1" t="s">
        <v>448</v>
      </c>
      <c r="AM49" s="1"/>
      <c r="AN49" s="1" t="s">
        <v>54</v>
      </c>
      <c r="AO49" s="1"/>
      <c r="AP49" s="1"/>
      <c r="AQ49" s="2"/>
      <c r="AR49" s="1"/>
      <c r="AS49" s="1"/>
      <c r="AT49" s="1"/>
      <c r="AU49" s="1" t="s">
        <v>1023</v>
      </c>
      <c r="AV49" s="7">
        <v>44532.495962723064</v>
      </c>
      <c r="AW49" s="1" t="s">
        <v>254</v>
      </c>
      <c r="AX49" s="6">
        <v>402</v>
      </c>
      <c r="AY49" s="5">
        <v>44532</v>
      </c>
      <c r="AZ49" s="5">
        <v>44561</v>
      </c>
      <c r="BA49" s="5">
        <v>44532</v>
      </c>
      <c r="BB49" s="5">
        <v>44532</v>
      </c>
      <c r="BC49" s="7">
        <v>44561</v>
      </c>
      <c r="BD49" s="1" t="s">
        <v>1044</v>
      </c>
      <c r="BE49" s="1"/>
      <c r="BF49" s="1"/>
      <c r="BG49" s="1" t="s">
        <v>55</v>
      </c>
    </row>
    <row r="50" spans="1:59" x14ac:dyDescent="0.25">
      <c r="A50" s="4">
        <v>45</v>
      </c>
      <c r="B50" s="2" t="str">
        <f>HYPERLINK("https://my.zakupivli.pro/remote/dispatcher/state_purchase_view/32486650", "UA-2021-12-02-005500-c")</f>
        <v>UA-2021-12-02-005500-c</v>
      </c>
      <c r="C50" s="2" t="s">
        <v>777</v>
      </c>
      <c r="D50" s="1" t="s">
        <v>690</v>
      </c>
      <c r="E50" s="1" t="s">
        <v>690</v>
      </c>
      <c r="F50" s="1" t="s">
        <v>255</v>
      </c>
      <c r="G50" s="1" t="s">
        <v>472</v>
      </c>
      <c r="H50" s="1" t="s">
        <v>689</v>
      </c>
      <c r="I50" s="1" t="s">
        <v>974</v>
      </c>
      <c r="J50" s="1" t="s">
        <v>635</v>
      </c>
      <c r="K50" s="1" t="s">
        <v>70</v>
      </c>
      <c r="L50" s="1" t="s">
        <v>57</v>
      </c>
      <c r="M50" s="1" t="s">
        <v>57</v>
      </c>
      <c r="N50" s="1" t="s">
        <v>57</v>
      </c>
      <c r="O50" s="5">
        <v>44532</v>
      </c>
      <c r="P50" s="1"/>
      <c r="Q50" s="1"/>
      <c r="R50" s="1"/>
      <c r="S50" s="1"/>
      <c r="T50" s="1" t="s">
        <v>1019</v>
      </c>
      <c r="U50" s="4">
        <v>1</v>
      </c>
      <c r="V50" s="6">
        <v>630</v>
      </c>
      <c r="W50" s="1" t="s">
        <v>777</v>
      </c>
      <c r="X50" s="1">
        <v>2</v>
      </c>
      <c r="Y50" s="6">
        <v>315</v>
      </c>
      <c r="Z50" s="1" t="s">
        <v>1049</v>
      </c>
      <c r="AA50" s="1" t="s">
        <v>1037</v>
      </c>
      <c r="AB50" s="1" t="s">
        <v>580</v>
      </c>
      <c r="AC50" s="1" t="s">
        <v>780</v>
      </c>
      <c r="AD50" s="1" t="s">
        <v>657</v>
      </c>
      <c r="AE50" s="1" t="s">
        <v>780</v>
      </c>
      <c r="AF50" s="6">
        <v>630</v>
      </c>
      <c r="AG50" s="6">
        <v>315</v>
      </c>
      <c r="AH50" s="1"/>
      <c r="AI50" s="6">
        <v>0</v>
      </c>
      <c r="AJ50" s="6">
        <v>0</v>
      </c>
      <c r="AK50" s="1" t="s">
        <v>798</v>
      </c>
      <c r="AL50" s="1" t="s">
        <v>448</v>
      </c>
      <c r="AM50" s="1"/>
      <c r="AN50" s="1" t="s">
        <v>54</v>
      </c>
      <c r="AO50" s="1"/>
      <c r="AP50" s="1"/>
      <c r="AQ50" s="2"/>
      <c r="AR50" s="1"/>
      <c r="AS50" s="1"/>
      <c r="AT50" s="1"/>
      <c r="AU50" s="1" t="s">
        <v>1023</v>
      </c>
      <c r="AV50" s="7">
        <v>44532.486489093833</v>
      </c>
      <c r="AW50" s="1" t="s">
        <v>254</v>
      </c>
      <c r="AX50" s="6">
        <v>630</v>
      </c>
      <c r="AY50" s="5">
        <v>44532</v>
      </c>
      <c r="AZ50" s="5">
        <v>44561</v>
      </c>
      <c r="BA50" s="5">
        <v>44532</v>
      </c>
      <c r="BB50" s="5">
        <v>44532</v>
      </c>
      <c r="BC50" s="7">
        <v>44561</v>
      </c>
      <c r="BD50" s="1" t="s">
        <v>1044</v>
      </c>
      <c r="BE50" s="1"/>
      <c r="BF50" s="1"/>
      <c r="BG50" s="1" t="s">
        <v>55</v>
      </c>
    </row>
    <row r="51" spans="1:59" x14ac:dyDescent="0.25">
      <c r="A51" s="4">
        <v>46</v>
      </c>
      <c r="B51" s="2" t="str">
        <f>HYPERLINK("https://my.zakupivli.pro/remote/dispatcher/state_purchase_view/32484186", "UA-2021-12-02-004726-c")</f>
        <v>UA-2021-12-02-004726-c</v>
      </c>
      <c r="C51" s="2" t="s">
        <v>777</v>
      </c>
      <c r="D51" s="1" t="s">
        <v>687</v>
      </c>
      <c r="E51" s="1" t="s">
        <v>687</v>
      </c>
      <c r="F51" s="1" t="s">
        <v>255</v>
      </c>
      <c r="G51" s="1" t="s">
        <v>355</v>
      </c>
      <c r="H51" s="1" t="s">
        <v>689</v>
      </c>
      <c r="I51" s="1" t="s">
        <v>974</v>
      </c>
      <c r="J51" s="1" t="s">
        <v>635</v>
      </c>
      <c r="K51" s="1" t="s">
        <v>70</v>
      </c>
      <c r="L51" s="1" t="s">
        <v>57</v>
      </c>
      <c r="M51" s="1" t="s">
        <v>57</v>
      </c>
      <c r="N51" s="1" t="s">
        <v>57</v>
      </c>
      <c r="O51" s="5">
        <v>44532</v>
      </c>
      <c r="P51" s="1"/>
      <c r="Q51" s="1"/>
      <c r="R51" s="1"/>
      <c r="S51" s="1"/>
      <c r="T51" s="1" t="s">
        <v>1019</v>
      </c>
      <c r="U51" s="4">
        <v>1</v>
      </c>
      <c r="V51" s="6">
        <v>92</v>
      </c>
      <c r="W51" s="1" t="s">
        <v>777</v>
      </c>
      <c r="X51" s="1">
        <v>2</v>
      </c>
      <c r="Y51" s="6">
        <v>46</v>
      </c>
      <c r="Z51" s="1" t="s">
        <v>1049</v>
      </c>
      <c r="AA51" s="1" t="s">
        <v>1037</v>
      </c>
      <c r="AB51" s="1" t="s">
        <v>580</v>
      </c>
      <c r="AC51" s="1" t="s">
        <v>780</v>
      </c>
      <c r="AD51" s="1" t="s">
        <v>657</v>
      </c>
      <c r="AE51" s="1" t="s">
        <v>780</v>
      </c>
      <c r="AF51" s="6">
        <v>92</v>
      </c>
      <c r="AG51" s="6">
        <v>46</v>
      </c>
      <c r="AH51" s="1"/>
      <c r="AI51" s="6">
        <v>0</v>
      </c>
      <c r="AJ51" s="6">
        <v>0</v>
      </c>
      <c r="AK51" s="1" t="s">
        <v>798</v>
      </c>
      <c r="AL51" s="1" t="s">
        <v>448</v>
      </c>
      <c r="AM51" s="1"/>
      <c r="AN51" s="1" t="s">
        <v>54</v>
      </c>
      <c r="AO51" s="1"/>
      <c r="AP51" s="1"/>
      <c r="AQ51" s="2"/>
      <c r="AR51" s="1"/>
      <c r="AS51" s="1"/>
      <c r="AT51" s="1"/>
      <c r="AU51" s="1" t="s">
        <v>1023</v>
      </c>
      <c r="AV51" s="7">
        <v>44532.474882825831</v>
      </c>
      <c r="AW51" s="1" t="s">
        <v>254</v>
      </c>
      <c r="AX51" s="6">
        <v>92</v>
      </c>
      <c r="AY51" s="5">
        <v>44532</v>
      </c>
      <c r="AZ51" s="5">
        <v>44561</v>
      </c>
      <c r="BA51" s="5">
        <v>44532</v>
      </c>
      <c r="BB51" s="5">
        <v>44532</v>
      </c>
      <c r="BC51" s="7">
        <v>44561</v>
      </c>
      <c r="BD51" s="1" t="s">
        <v>1044</v>
      </c>
      <c r="BE51" s="1"/>
      <c r="BF51" s="1"/>
      <c r="BG51" s="1" t="s">
        <v>55</v>
      </c>
    </row>
    <row r="52" spans="1:59" x14ac:dyDescent="0.25">
      <c r="A52" s="4">
        <v>47</v>
      </c>
      <c r="B52" s="2" t="str">
        <f>HYPERLINK("https://my.zakupivli.pro/remote/dispatcher/state_purchase_view/32479637", "UA-2021-12-02-003479-c")</f>
        <v>UA-2021-12-02-003479-c</v>
      </c>
      <c r="C52" s="2" t="s">
        <v>777</v>
      </c>
      <c r="D52" s="1" t="s">
        <v>891</v>
      </c>
      <c r="E52" s="1" t="s">
        <v>891</v>
      </c>
      <c r="F52" s="1" t="s">
        <v>255</v>
      </c>
      <c r="G52" s="1" t="s">
        <v>289</v>
      </c>
      <c r="H52" s="1" t="s">
        <v>689</v>
      </c>
      <c r="I52" s="1" t="s">
        <v>974</v>
      </c>
      <c r="J52" s="1" t="s">
        <v>635</v>
      </c>
      <c r="K52" s="1" t="s">
        <v>70</v>
      </c>
      <c r="L52" s="1" t="s">
        <v>57</v>
      </c>
      <c r="M52" s="1" t="s">
        <v>57</v>
      </c>
      <c r="N52" s="1" t="s">
        <v>57</v>
      </c>
      <c r="O52" s="5">
        <v>44532</v>
      </c>
      <c r="P52" s="1"/>
      <c r="Q52" s="1"/>
      <c r="R52" s="1"/>
      <c r="S52" s="1"/>
      <c r="T52" s="1" t="s">
        <v>1019</v>
      </c>
      <c r="U52" s="4">
        <v>1</v>
      </c>
      <c r="V52" s="6">
        <v>4234</v>
      </c>
      <c r="W52" s="1" t="s">
        <v>777</v>
      </c>
      <c r="X52" s="1">
        <v>1</v>
      </c>
      <c r="Y52" s="6">
        <v>4234</v>
      </c>
      <c r="Z52" s="1" t="s">
        <v>1043</v>
      </c>
      <c r="AA52" s="1" t="s">
        <v>1037</v>
      </c>
      <c r="AB52" s="1" t="s">
        <v>580</v>
      </c>
      <c r="AC52" s="1" t="s">
        <v>780</v>
      </c>
      <c r="AD52" s="1" t="s">
        <v>657</v>
      </c>
      <c r="AE52" s="1" t="s">
        <v>780</v>
      </c>
      <c r="AF52" s="6">
        <v>4234</v>
      </c>
      <c r="AG52" s="6">
        <v>4234</v>
      </c>
      <c r="AH52" s="1"/>
      <c r="AI52" s="6">
        <v>0</v>
      </c>
      <c r="AJ52" s="6">
        <v>0</v>
      </c>
      <c r="AK52" s="1" t="s">
        <v>957</v>
      </c>
      <c r="AL52" s="1" t="s">
        <v>378</v>
      </c>
      <c r="AM52" s="1"/>
      <c r="AN52" s="1" t="s">
        <v>6</v>
      </c>
      <c r="AO52" s="1"/>
      <c r="AP52" s="1"/>
      <c r="AQ52" s="2"/>
      <c r="AR52" s="1"/>
      <c r="AS52" s="1"/>
      <c r="AT52" s="1"/>
      <c r="AU52" s="1" t="s">
        <v>1023</v>
      </c>
      <c r="AV52" s="7">
        <v>44532.447565412433</v>
      </c>
      <c r="AW52" s="1" t="s">
        <v>457</v>
      </c>
      <c r="AX52" s="6">
        <v>4234</v>
      </c>
      <c r="AY52" s="5">
        <v>44532</v>
      </c>
      <c r="AZ52" s="5">
        <v>44561</v>
      </c>
      <c r="BA52" s="5">
        <v>44532</v>
      </c>
      <c r="BB52" s="5">
        <v>44532</v>
      </c>
      <c r="BC52" s="7">
        <v>44561</v>
      </c>
      <c r="BD52" s="1" t="s">
        <v>1044</v>
      </c>
      <c r="BE52" s="1"/>
      <c r="BF52" s="1"/>
      <c r="BG52" s="1" t="s">
        <v>55</v>
      </c>
    </row>
    <row r="53" spans="1:59" x14ac:dyDescent="0.25">
      <c r="A53" s="4">
        <v>48</v>
      </c>
      <c r="B53" s="2" t="str">
        <f>HYPERLINK("https://my.zakupivli.pro/remote/dispatcher/state_purchase_view/32476190", "UA-2021-12-02-002475-c")</f>
        <v>UA-2021-12-02-002475-c</v>
      </c>
      <c r="C53" s="2" t="s">
        <v>777</v>
      </c>
      <c r="D53" s="1" t="s">
        <v>892</v>
      </c>
      <c r="E53" s="1" t="s">
        <v>892</v>
      </c>
      <c r="F53" s="1" t="s">
        <v>255</v>
      </c>
      <c r="G53" s="1" t="s">
        <v>288</v>
      </c>
      <c r="H53" s="1" t="s">
        <v>689</v>
      </c>
      <c r="I53" s="1" t="s">
        <v>974</v>
      </c>
      <c r="J53" s="1" t="s">
        <v>635</v>
      </c>
      <c r="K53" s="1" t="s">
        <v>70</v>
      </c>
      <c r="L53" s="1" t="s">
        <v>57</v>
      </c>
      <c r="M53" s="1" t="s">
        <v>57</v>
      </c>
      <c r="N53" s="1" t="s">
        <v>57</v>
      </c>
      <c r="O53" s="5">
        <v>44532</v>
      </c>
      <c r="P53" s="1"/>
      <c r="Q53" s="1"/>
      <c r="R53" s="1"/>
      <c r="S53" s="1"/>
      <c r="T53" s="1" t="s">
        <v>1019</v>
      </c>
      <c r="U53" s="4">
        <v>1</v>
      </c>
      <c r="V53" s="6">
        <v>7128</v>
      </c>
      <c r="W53" s="1" t="s">
        <v>777</v>
      </c>
      <c r="X53" s="1">
        <v>2</v>
      </c>
      <c r="Y53" s="6">
        <v>3564</v>
      </c>
      <c r="Z53" s="1" t="s">
        <v>1043</v>
      </c>
      <c r="AA53" s="1" t="s">
        <v>1037</v>
      </c>
      <c r="AB53" s="1" t="s">
        <v>580</v>
      </c>
      <c r="AC53" s="1" t="s">
        <v>780</v>
      </c>
      <c r="AD53" s="1" t="s">
        <v>657</v>
      </c>
      <c r="AE53" s="1" t="s">
        <v>780</v>
      </c>
      <c r="AF53" s="6">
        <v>7128</v>
      </c>
      <c r="AG53" s="6">
        <v>3564</v>
      </c>
      <c r="AH53" s="1"/>
      <c r="AI53" s="6">
        <v>0</v>
      </c>
      <c r="AJ53" s="6">
        <v>0</v>
      </c>
      <c r="AK53" s="1" t="s">
        <v>960</v>
      </c>
      <c r="AL53" s="1" t="s">
        <v>193</v>
      </c>
      <c r="AM53" s="1"/>
      <c r="AN53" s="1" t="s">
        <v>34</v>
      </c>
      <c r="AO53" s="1"/>
      <c r="AP53" s="1"/>
      <c r="AQ53" s="2"/>
      <c r="AR53" s="1"/>
      <c r="AS53" s="1"/>
      <c r="AT53" s="1"/>
      <c r="AU53" s="1" t="s">
        <v>1023</v>
      </c>
      <c r="AV53" s="7">
        <v>44532.428288265808</v>
      </c>
      <c r="AW53" s="1" t="s">
        <v>253</v>
      </c>
      <c r="AX53" s="6">
        <v>7128</v>
      </c>
      <c r="AY53" s="5">
        <v>44532</v>
      </c>
      <c r="AZ53" s="5">
        <v>44561</v>
      </c>
      <c r="BA53" s="5">
        <v>44532</v>
      </c>
      <c r="BB53" s="5">
        <v>44532</v>
      </c>
      <c r="BC53" s="7">
        <v>44561</v>
      </c>
      <c r="BD53" s="1" t="s">
        <v>1044</v>
      </c>
      <c r="BE53" s="1"/>
      <c r="BF53" s="1"/>
      <c r="BG53" s="1" t="s">
        <v>55</v>
      </c>
    </row>
    <row r="54" spans="1:59" x14ac:dyDescent="0.25">
      <c r="A54" s="4">
        <v>49</v>
      </c>
      <c r="B54" s="2" t="str">
        <f>HYPERLINK("https://my.zakupivli.pro/remote/dispatcher/state_purchase_view/32397922", "UA-2021-11-30-009087-c")</f>
        <v>UA-2021-11-30-009087-c</v>
      </c>
      <c r="C54" s="2" t="s">
        <v>777</v>
      </c>
      <c r="D54" s="1" t="s">
        <v>0</v>
      </c>
      <c r="E54" s="1" t="s">
        <v>0</v>
      </c>
      <c r="F54" s="1" t="s">
        <v>255</v>
      </c>
      <c r="G54" s="1" t="s">
        <v>121</v>
      </c>
      <c r="H54" s="1" t="s">
        <v>808</v>
      </c>
      <c r="I54" s="1" t="s">
        <v>974</v>
      </c>
      <c r="J54" s="1" t="s">
        <v>635</v>
      </c>
      <c r="K54" s="1" t="s">
        <v>70</v>
      </c>
      <c r="L54" s="1" t="s">
        <v>57</v>
      </c>
      <c r="M54" s="1" t="s">
        <v>57</v>
      </c>
      <c r="N54" s="1" t="s">
        <v>57</v>
      </c>
      <c r="O54" s="5">
        <v>44530</v>
      </c>
      <c r="P54" s="1"/>
      <c r="Q54" s="1"/>
      <c r="R54" s="1"/>
      <c r="S54" s="1"/>
      <c r="T54" s="1" t="s">
        <v>1019</v>
      </c>
      <c r="U54" s="4">
        <v>1</v>
      </c>
      <c r="V54" s="6">
        <v>352091.52</v>
      </c>
      <c r="W54" s="1" t="s">
        <v>777</v>
      </c>
      <c r="X54" s="1">
        <v>96</v>
      </c>
      <c r="Y54" s="6">
        <v>3667.62</v>
      </c>
      <c r="Z54" s="1" t="s">
        <v>1022</v>
      </c>
      <c r="AA54" s="1" t="s">
        <v>1037</v>
      </c>
      <c r="AB54" s="1" t="s">
        <v>580</v>
      </c>
      <c r="AC54" s="1" t="s">
        <v>974</v>
      </c>
      <c r="AD54" s="1" t="s">
        <v>657</v>
      </c>
      <c r="AE54" s="1" t="s">
        <v>780</v>
      </c>
      <c r="AF54" s="6">
        <v>352091.52</v>
      </c>
      <c r="AG54" s="6">
        <v>3667.6200000000003</v>
      </c>
      <c r="AH54" s="1"/>
      <c r="AI54" s="6">
        <v>0</v>
      </c>
      <c r="AJ54" s="6">
        <v>0</v>
      </c>
      <c r="AK54" s="1" t="s">
        <v>791</v>
      </c>
      <c r="AL54" s="1" t="s">
        <v>360</v>
      </c>
      <c r="AM54" s="1"/>
      <c r="AN54" s="1" t="s">
        <v>20</v>
      </c>
      <c r="AO54" s="1"/>
      <c r="AP54" s="1"/>
      <c r="AQ54" s="2"/>
      <c r="AR54" s="1"/>
      <c r="AS54" s="5">
        <v>44536</v>
      </c>
      <c r="AT54" s="5">
        <v>44551</v>
      </c>
      <c r="AU54" s="1" t="s">
        <v>1023</v>
      </c>
      <c r="AV54" s="7">
        <v>44538.483456004389</v>
      </c>
      <c r="AW54" s="1" t="s">
        <v>444</v>
      </c>
      <c r="AX54" s="6">
        <v>352091.52</v>
      </c>
      <c r="AY54" s="5">
        <v>44501</v>
      </c>
      <c r="AZ54" s="5">
        <v>44561</v>
      </c>
      <c r="BA54" s="5">
        <v>44538</v>
      </c>
      <c r="BB54" s="5">
        <v>44501</v>
      </c>
      <c r="BC54" s="7">
        <v>44561</v>
      </c>
      <c r="BD54" s="1" t="s">
        <v>1044</v>
      </c>
      <c r="BE54" s="1"/>
      <c r="BF54" s="1"/>
      <c r="BG54" s="1" t="s">
        <v>55</v>
      </c>
    </row>
    <row r="55" spans="1:59" x14ac:dyDescent="0.25">
      <c r="A55" s="4">
        <v>50</v>
      </c>
      <c r="B55" s="2" t="str">
        <f>HYPERLINK("https://my.zakupivli.pro/remote/dispatcher/state_purchase_view/32270418", "UA-2021-11-26-004744-a")</f>
        <v>UA-2021-11-26-004744-a</v>
      </c>
      <c r="C55" s="2" t="s">
        <v>777</v>
      </c>
      <c r="D55" s="1" t="s">
        <v>983</v>
      </c>
      <c r="E55" s="1" t="s">
        <v>983</v>
      </c>
      <c r="F55" s="1" t="s">
        <v>255</v>
      </c>
      <c r="G55" s="1" t="s">
        <v>494</v>
      </c>
      <c r="H55" s="1" t="s">
        <v>689</v>
      </c>
      <c r="I55" s="1" t="s">
        <v>974</v>
      </c>
      <c r="J55" s="1" t="s">
        <v>635</v>
      </c>
      <c r="K55" s="1" t="s">
        <v>70</v>
      </c>
      <c r="L55" s="1" t="s">
        <v>57</v>
      </c>
      <c r="M55" s="1" t="s">
        <v>57</v>
      </c>
      <c r="N55" s="1" t="s">
        <v>57</v>
      </c>
      <c r="O55" s="5">
        <v>44526</v>
      </c>
      <c r="P55" s="1"/>
      <c r="Q55" s="1"/>
      <c r="R55" s="1"/>
      <c r="S55" s="1"/>
      <c r="T55" s="1" t="s">
        <v>1019</v>
      </c>
      <c r="U55" s="4">
        <v>1</v>
      </c>
      <c r="V55" s="6">
        <v>3702</v>
      </c>
      <c r="W55" s="1" t="s">
        <v>777</v>
      </c>
      <c r="X55" s="1">
        <v>3</v>
      </c>
      <c r="Y55" s="6">
        <v>1234</v>
      </c>
      <c r="Z55" s="1" t="s">
        <v>1043</v>
      </c>
      <c r="AA55" s="1" t="s">
        <v>1037</v>
      </c>
      <c r="AB55" s="1" t="s">
        <v>580</v>
      </c>
      <c r="AC55" s="1" t="s">
        <v>780</v>
      </c>
      <c r="AD55" s="1" t="s">
        <v>657</v>
      </c>
      <c r="AE55" s="1" t="s">
        <v>780</v>
      </c>
      <c r="AF55" s="6">
        <v>3702</v>
      </c>
      <c r="AG55" s="6">
        <v>1234</v>
      </c>
      <c r="AH55" s="1"/>
      <c r="AI55" s="6">
        <v>0</v>
      </c>
      <c r="AJ55" s="6">
        <v>0</v>
      </c>
      <c r="AK55" s="1" t="s">
        <v>964</v>
      </c>
      <c r="AL55" s="1" t="s">
        <v>430</v>
      </c>
      <c r="AM55" s="1"/>
      <c r="AN55" s="1" t="s">
        <v>41</v>
      </c>
      <c r="AO55" s="1"/>
      <c r="AP55" s="1"/>
      <c r="AQ55" s="2"/>
      <c r="AR55" s="1"/>
      <c r="AS55" s="1"/>
      <c r="AT55" s="1"/>
      <c r="AU55" s="1" t="s">
        <v>1023</v>
      </c>
      <c r="AV55" s="7">
        <v>44526.484326816586</v>
      </c>
      <c r="AW55" s="1" t="s">
        <v>265</v>
      </c>
      <c r="AX55" s="6">
        <v>3702</v>
      </c>
      <c r="AY55" s="5">
        <v>44526</v>
      </c>
      <c r="AZ55" s="5">
        <v>44561</v>
      </c>
      <c r="BA55" s="5">
        <v>44526</v>
      </c>
      <c r="BB55" s="5">
        <v>44526</v>
      </c>
      <c r="BC55" s="7">
        <v>44561</v>
      </c>
      <c r="BD55" s="1" t="s">
        <v>1044</v>
      </c>
      <c r="BE55" s="1"/>
      <c r="BF55" s="1"/>
      <c r="BG55" s="1" t="s">
        <v>55</v>
      </c>
    </row>
    <row r="56" spans="1:59" x14ac:dyDescent="0.25">
      <c r="A56" s="4">
        <v>51</v>
      </c>
      <c r="B56" s="2" t="str">
        <f>HYPERLINK("https://my.zakupivli.pro/remote/dispatcher/state_purchase_view/32131469", "UA-2021-11-23-016342-a")</f>
        <v>UA-2021-11-23-016342-a</v>
      </c>
      <c r="C56" s="2" t="s">
        <v>777</v>
      </c>
      <c r="D56" s="1" t="s">
        <v>859</v>
      </c>
      <c r="E56" s="1" t="s">
        <v>859</v>
      </c>
      <c r="F56" s="1" t="s">
        <v>255</v>
      </c>
      <c r="G56" s="1" t="s">
        <v>492</v>
      </c>
      <c r="H56" s="1" t="s">
        <v>689</v>
      </c>
      <c r="I56" s="1" t="s">
        <v>974</v>
      </c>
      <c r="J56" s="1" t="s">
        <v>635</v>
      </c>
      <c r="K56" s="1" t="s">
        <v>70</v>
      </c>
      <c r="L56" s="1" t="s">
        <v>57</v>
      </c>
      <c r="M56" s="1" t="s">
        <v>57</v>
      </c>
      <c r="N56" s="1" t="s">
        <v>57</v>
      </c>
      <c r="O56" s="5">
        <v>44523</v>
      </c>
      <c r="P56" s="1"/>
      <c r="Q56" s="1"/>
      <c r="R56" s="1"/>
      <c r="S56" s="1"/>
      <c r="T56" s="1" t="s">
        <v>1019</v>
      </c>
      <c r="U56" s="4">
        <v>1</v>
      </c>
      <c r="V56" s="6">
        <v>6980</v>
      </c>
      <c r="W56" s="1" t="s">
        <v>777</v>
      </c>
      <c r="X56" s="1">
        <v>1</v>
      </c>
      <c r="Y56" s="6">
        <v>6980</v>
      </c>
      <c r="Z56" s="1" t="s">
        <v>1043</v>
      </c>
      <c r="AA56" s="1" t="s">
        <v>1037</v>
      </c>
      <c r="AB56" s="1" t="s">
        <v>580</v>
      </c>
      <c r="AC56" s="1" t="s">
        <v>780</v>
      </c>
      <c r="AD56" s="1" t="s">
        <v>657</v>
      </c>
      <c r="AE56" s="1" t="s">
        <v>780</v>
      </c>
      <c r="AF56" s="6">
        <v>6980</v>
      </c>
      <c r="AG56" s="6">
        <v>6980</v>
      </c>
      <c r="AH56" s="1"/>
      <c r="AI56" s="6">
        <v>0</v>
      </c>
      <c r="AJ56" s="6">
        <v>0</v>
      </c>
      <c r="AK56" s="1" t="s">
        <v>924</v>
      </c>
      <c r="AL56" s="1" t="s">
        <v>324</v>
      </c>
      <c r="AM56" s="1"/>
      <c r="AN56" s="1" t="s">
        <v>42</v>
      </c>
      <c r="AO56" s="1"/>
      <c r="AP56" s="1"/>
      <c r="AQ56" s="2"/>
      <c r="AR56" s="1"/>
      <c r="AS56" s="1"/>
      <c r="AT56" s="1"/>
      <c r="AU56" s="1" t="s">
        <v>1023</v>
      </c>
      <c r="AV56" s="7">
        <v>44523.714878637729</v>
      </c>
      <c r="AW56" s="1" t="s">
        <v>251</v>
      </c>
      <c r="AX56" s="6">
        <v>6980</v>
      </c>
      <c r="AY56" s="5">
        <v>44523</v>
      </c>
      <c r="AZ56" s="5">
        <v>44561</v>
      </c>
      <c r="BA56" s="5">
        <v>44523</v>
      </c>
      <c r="BB56" s="5">
        <v>44523</v>
      </c>
      <c r="BC56" s="7">
        <v>44561</v>
      </c>
      <c r="BD56" s="1" t="s">
        <v>1044</v>
      </c>
      <c r="BE56" s="1"/>
      <c r="BF56" s="1"/>
      <c r="BG56" s="1" t="s">
        <v>55</v>
      </c>
    </row>
    <row r="57" spans="1:59" x14ac:dyDescent="0.25">
      <c r="A57" s="4">
        <v>52</v>
      </c>
      <c r="B57" s="2" t="str">
        <f>HYPERLINK("https://my.zakupivli.pro/remote/dispatcher/state_purchase_view/32125546", "UA-2021-11-23-014594-a")</f>
        <v>UA-2021-11-23-014594-a</v>
      </c>
      <c r="C57" s="2" t="s">
        <v>777</v>
      </c>
      <c r="D57" s="1" t="s">
        <v>852</v>
      </c>
      <c r="E57" s="1" t="s">
        <v>852</v>
      </c>
      <c r="F57" s="1" t="s">
        <v>255</v>
      </c>
      <c r="G57" s="1" t="s">
        <v>517</v>
      </c>
      <c r="H57" s="1" t="s">
        <v>689</v>
      </c>
      <c r="I57" s="1" t="s">
        <v>974</v>
      </c>
      <c r="J57" s="1" t="s">
        <v>635</v>
      </c>
      <c r="K57" s="1" t="s">
        <v>70</v>
      </c>
      <c r="L57" s="1" t="s">
        <v>57</v>
      </c>
      <c r="M57" s="1" t="s">
        <v>57</v>
      </c>
      <c r="N57" s="1" t="s">
        <v>57</v>
      </c>
      <c r="O57" s="5">
        <v>44523</v>
      </c>
      <c r="P57" s="1"/>
      <c r="Q57" s="1"/>
      <c r="R57" s="1"/>
      <c r="S57" s="1"/>
      <c r="T57" s="1" t="s">
        <v>1019</v>
      </c>
      <c r="U57" s="4">
        <v>1</v>
      </c>
      <c r="V57" s="6">
        <v>49990</v>
      </c>
      <c r="W57" s="1" t="s">
        <v>777</v>
      </c>
      <c r="X57" s="1">
        <v>6</v>
      </c>
      <c r="Y57" s="6">
        <v>8331.67</v>
      </c>
      <c r="Z57" s="1" t="s">
        <v>1043</v>
      </c>
      <c r="AA57" s="1" t="s">
        <v>1037</v>
      </c>
      <c r="AB57" s="1" t="s">
        <v>580</v>
      </c>
      <c r="AC57" s="1" t="s">
        <v>974</v>
      </c>
      <c r="AD57" s="1" t="s">
        <v>657</v>
      </c>
      <c r="AE57" s="1" t="s">
        <v>780</v>
      </c>
      <c r="AF57" s="6">
        <v>49990</v>
      </c>
      <c r="AG57" s="6">
        <v>8331.6666666666661</v>
      </c>
      <c r="AH57" s="1"/>
      <c r="AI57" s="6">
        <v>0</v>
      </c>
      <c r="AJ57" s="6">
        <v>0</v>
      </c>
      <c r="AK57" s="1" t="s">
        <v>713</v>
      </c>
      <c r="AL57" s="1" t="s">
        <v>421</v>
      </c>
      <c r="AM57" s="1"/>
      <c r="AN57" s="1" t="s">
        <v>22</v>
      </c>
      <c r="AO57" s="1"/>
      <c r="AP57" s="1"/>
      <c r="AQ57" s="2"/>
      <c r="AR57" s="1"/>
      <c r="AS57" s="1"/>
      <c r="AT57" s="1"/>
      <c r="AU57" s="1" t="s">
        <v>1023</v>
      </c>
      <c r="AV57" s="7">
        <v>44523.669789568186</v>
      </c>
      <c r="AW57" s="1" t="s">
        <v>544</v>
      </c>
      <c r="AX57" s="6">
        <v>49990</v>
      </c>
      <c r="AY57" s="1"/>
      <c r="AZ57" s="5">
        <v>44561</v>
      </c>
      <c r="BA57" s="5">
        <v>44519</v>
      </c>
      <c r="BB57" s="5">
        <v>44519</v>
      </c>
      <c r="BC57" s="7">
        <v>44561</v>
      </c>
      <c r="BD57" s="1" t="s">
        <v>1044</v>
      </c>
      <c r="BE57" s="1"/>
      <c r="BF57" s="1"/>
      <c r="BG57" s="1" t="s">
        <v>55</v>
      </c>
    </row>
    <row r="58" spans="1:59" x14ac:dyDescent="0.25">
      <c r="A58" s="4">
        <v>53</v>
      </c>
      <c r="B58" s="2" t="str">
        <f>HYPERLINK("https://my.zakupivli.pro/remote/dispatcher/state_purchase_view/32122753", "UA-2021-11-23-013736-a")</f>
        <v>UA-2021-11-23-013736-a</v>
      </c>
      <c r="C58" s="2" t="s">
        <v>777</v>
      </c>
      <c r="D58" s="1" t="s">
        <v>843</v>
      </c>
      <c r="E58" s="1" t="s">
        <v>843</v>
      </c>
      <c r="F58" s="1" t="s">
        <v>255</v>
      </c>
      <c r="G58" s="1" t="s">
        <v>564</v>
      </c>
      <c r="H58" s="1" t="s">
        <v>689</v>
      </c>
      <c r="I58" s="1" t="s">
        <v>974</v>
      </c>
      <c r="J58" s="1" t="s">
        <v>635</v>
      </c>
      <c r="K58" s="1" t="s">
        <v>70</v>
      </c>
      <c r="L58" s="1" t="s">
        <v>57</v>
      </c>
      <c r="M58" s="1" t="s">
        <v>57</v>
      </c>
      <c r="N58" s="1" t="s">
        <v>57</v>
      </c>
      <c r="O58" s="5">
        <v>44523</v>
      </c>
      <c r="P58" s="1"/>
      <c r="Q58" s="1"/>
      <c r="R58" s="1"/>
      <c r="S58" s="1"/>
      <c r="T58" s="1" t="s">
        <v>1019</v>
      </c>
      <c r="U58" s="4">
        <v>1</v>
      </c>
      <c r="V58" s="6">
        <v>49990</v>
      </c>
      <c r="W58" s="1" t="s">
        <v>777</v>
      </c>
      <c r="X58" s="1">
        <v>8</v>
      </c>
      <c r="Y58" s="6">
        <v>6248.75</v>
      </c>
      <c r="Z58" s="1" t="s">
        <v>1043</v>
      </c>
      <c r="AA58" s="1" t="s">
        <v>1037</v>
      </c>
      <c r="AB58" s="1" t="s">
        <v>580</v>
      </c>
      <c r="AC58" s="1" t="s">
        <v>974</v>
      </c>
      <c r="AD58" s="1" t="s">
        <v>657</v>
      </c>
      <c r="AE58" s="1" t="s">
        <v>780</v>
      </c>
      <c r="AF58" s="6">
        <v>49990</v>
      </c>
      <c r="AG58" s="6">
        <v>6248.75</v>
      </c>
      <c r="AH58" s="1"/>
      <c r="AI58" s="6">
        <v>0</v>
      </c>
      <c r="AJ58" s="6">
        <v>0</v>
      </c>
      <c r="AK58" s="1" t="s">
        <v>713</v>
      </c>
      <c r="AL58" s="1" t="s">
        <v>421</v>
      </c>
      <c r="AM58" s="1"/>
      <c r="AN58" s="1" t="s">
        <v>22</v>
      </c>
      <c r="AO58" s="1"/>
      <c r="AP58" s="1"/>
      <c r="AQ58" s="2"/>
      <c r="AR58" s="1"/>
      <c r="AS58" s="1"/>
      <c r="AT58" s="1"/>
      <c r="AU58" s="1" t="s">
        <v>1023</v>
      </c>
      <c r="AV58" s="7">
        <v>44523.652571100276</v>
      </c>
      <c r="AW58" s="1" t="s">
        <v>538</v>
      </c>
      <c r="AX58" s="6">
        <v>49990</v>
      </c>
      <c r="AY58" s="1"/>
      <c r="AZ58" s="5">
        <v>44561</v>
      </c>
      <c r="BA58" s="5">
        <v>44523</v>
      </c>
      <c r="BB58" s="5">
        <v>44519</v>
      </c>
      <c r="BC58" s="7">
        <v>44561</v>
      </c>
      <c r="BD58" s="1" t="s">
        <v>1044</v>
      </c>
      <c r="BE58" s="1"/>
      <c r="BF58" s="1"/>
      <c r="BG58" s="1" t="s">
        <v>55</v>
      </c>
    </row>
    <row r="59" spans="1:59" x14ac:dyDescent="0.25">
      <c r="A59" s="4">
        <v>54</v>
      </c>
      <c r="B59" s="2" t="str">
        <f>HYPERLINK("https://my.zakupivli.pro/remote/dispatcher/state_purchase_view/32119586", "UA-2021-11-23-012831-a")</f>
        <v>UA-2021-11-23-012831-a</v>
      </c>
      <c r="C59" s="2" t="s">
        <v>777</v>
      </c>
      <c r="D59" s="1" t="s">
        <v>828</v>
      </c>
      <c r="E59" s="1" t="s">
        <v>828</v>
      </c>
      <c r="F59" s="1" t="s">
        <v>255</v>
      </c>
      <c r="G59" s="1" t="s">
        <v>563</v>
      </c>
      <c r="H59" s="1" t="s">
        <v>689</v>
      </c>
      <c r="I59" s="1" t="s">
        <v>974</v>
      </c>
      <c r="J59" s="1" t="s">
        <v>635</v>
      </c>
      <c r="K59" s="1" t="s">
        <v>70</v>
      </c>
      <c r="L59" s="1" t="s">
        <v>57</v>
      </c>
      <c r="M59" s="1" t="s">
        <v>57</v>
      </c>
      <c r="N59" s="1" t="s">
        <v>57</v>
      </c>
      <c r="O59" s="5">
        <v>44523</v>
      </c>
      <c r="P59" s="1"/>
      <c r="Q59" s="1"/>
      <c r="R59" s="1"/>
      <c r="S59" s="1"/>
      <c r="T59" s="1" t="s">
        <v>1019</v>
      </c>
      <c r="U59" s="4">
        <v>1</v>
      </c>
      <c r="V59" s="6">
        <v>25000</v>
      </c>
      <c r="W59" s="1" t="s">
        <v>777</v>
      </c>
      <c r="X59" s="1">
        <v>3</v>
      </c>
      <c r="Y59" s="6">
        <v>8333.33</v>
      </c>
      <c r="Z59" s="1" t="s">
        <v>1043</v>
      </c>
      <c r="AA59" s="1" t="s">
        <v>1037</v>
      </c>
      <c r="AB59" s="1" t="s">
        <v>580</v>
      </c>
      <c r="AC59" s="1" t="s">
        <v>974</v>
      </c>
      <c r="AD59" s="1" t="s">
        <v>657</v>
      </c>
      <c r="AE59" s="1" t="s">
        <v>780</v>
      </c>
      <c r="AF59" s="6">
        <v>25000</v>
      </c>
      <c r="AG59" s="6">
        <v>8333.3333333333339</v>
      </c>
      <c r="AH59" s="1"/>
      <c r="AI59" s="6">
        <v>0</v>
      </c>
      <c r="AJ59" s="6">
        <v>0</v>
      </c>
      <c r="AK59" s="1" t="s">
        <v>713</v>
      </c>
      <c r="AL59" s="1" t="s">
        <v>421</v>
      </c>
      <c r="AM59" s="1"/>
      <c r="AN59" s="1" t="s">
        <v>22</v>
      </c>
      <c r="AO59" s="1"/>
      <c r="AP59" s="1"/>
      <c r="AQ59" s="2"/>
      <c r="AR59" s="1"/>
      <c r="AS59" s="1"/>
      <c r="AT59" s="1"/>
      <c r="AU59" s="1" t="s">
        <v>1023</v>
      </c>
      <c r="AV59" s="7">
        <v>44523.636967521401</v>
      </c>
      <c r="AW59" s="1" t="s">
        <v>532</v>
      </c>
      <c r="AX59" s="6">
        <v>25000</v>
      </c>
      <c r="AY59" s="1"/>
      <c r="AZ59" s="5">
        <v>44561</v>
      </c>
      <c r="BA59" s="5">
        <v>44519</v>
      </c>
      <c r="BB59" s="5">
        <v>44519</v>
      </c>
      <c r="BC59" s="7">
        <v>44561</v>
      </c>
      <c r="BD59" s="1" t="s">
        <v>1044</v>
      </c>
      <c r="BE59" s="1"/>
      <c r="BF59" s="1"/>
      <c r="BG59" s="1" t="s">
        <v>55</v>
      </c>
    </row>
    <row r="60" spans="1:59" x14ac:dyDescent="0.25">
      <c r="A60" s="4">
        <v>55</v>
      </c>
      <c r="B60" s="2" t="str">
        <f>HYPERLINK("https://my.zakupivli.pro/remote/dispatcher/state_purchase_view/32089368", "UA-2021-11-23-002422-a")</f>
        <v>UA-2021-11-23-002422-a</v>
      </c>
      <c r="C60" s="2" t="s">
        <v>777</v>
      </c>
      <c r="D60" s="1" t="s">
        <v>827</v>
      </c>
      <c r="E60" s="1" t="s">
        <v>827</v>
      </c>
      <c r="F60" s="1" t="s">
        <v>255</v>
      </c>
      <c r="G60" s="1" t="s">
        <v>555</v>
      </c>
      <c r="H60" s="1" t="s">
        <v>689</v>
      </c>
      <c r="I60" s="1" t="s">
        <v>974</v>
      </c>
      <c r="J60" s="1" t="s">
        <v>635</v>
      </c>
      <c r="K60" s="1" t="s">
        <v>70</v>
      </c>
      <c r="L60" s="1" t="s">
        <v>57</v>
      </c>
      <c r="M60" s="1" t="s">
        <v>57</v>
      </c>
      <c r="N60" s="1" t="s">
        <v>57</v>
      </c>
      <c r="O60" s="5">
        <v>44523</v>
      </c>
      <c r="P60" s="1"/>
      <c r="Q60" s="1"/>
      <c r="R60" s="1"/>
      <c r="S60" s="1"/>
      <c r="T60" s="1" t="s">
        <v>1019</v>
      </c>
      <c r="U60" s="4">
        <v>1</v>
      </c>
      <c r="V60" s="6">
        <v>20000</v>
      </c>
      <c r="W60" s="1" t="s">
        <v>777</v>
      </c>
      <c r="X60" s="1">
        <v>1</v>
      </c>
      <c r="Y60" s="6">
        <v>20000</v>
      </c>
      <c r="Z60" s="1" t="s">
        <v>1043</v>
      </c>
      <c r="AA60" s="1" t="s">
        <v>1037</v>
      </c>
      <c r="AB60" s="1" t="s">
        <v>580</v>
      </c>
      <c r="AC60" s="1" t="s">
        <v>974</v>
      </c>
      <c r="AD60" s="1" t="s">
        <v>657</v>
      </c>
      <c r="AE60" s="1" t="s">
        <v>780</v>
      </c>
      <c r="AF60" s="6">
        <v>20000</v>
      </c>
      <c r="AG60" s="6">
        <v>20000</v>
      </c>
      <c r="AH60" s="1"/>
      <c r="AI60" s="6">
        <v>0</v>
      </c>
      <c r="AJ60" s="6">
        <v>0</v>
      </c>
      <c r="AK60" s="1" t="s">
        <v>713</v>
      </c>
      <c r="AL60" s="1" t="s">
        <v>421</v>
      </c>
      <c r="AM60" s="1"/>
      <c r="AN60" s="1" t="s">
        <v>22</v>
      </c>
      <c r="AO60" s="1"/>
      <c r="AP60" s="1"/>
      <c r="AQ60" s="2"/>
      <c r="AR60" s="1"/>
      <c r="AS60" s="1"/>
      <c r="AT60" s="1"/>
      <c r="AU60" s="1" t="s">
        <v>1023</v>
      </c>
      <c r="AV60" s="7">
        <v>44523.422300423321</v>
      </c>
      <c r="AW60" s="1" t="s">
        <v>531</v>
      </c>
      <c r="AX60" s="6">
        <v>20000</v>
      </c>
      <c r="AY60" s="1"/>
      <c r="AZ60" s="5">
        <v>44561</v>
      </c>
      <c r="BA60" s="5">
        <v>44519</v>
      </c>
      <c r="BB60" s="5">
        <v>44519</v>
      </c>
      <c r="BC60" s="7">
        <v>44561</v>
      </c>
      <c r="BD60" s="1" t="s">
        <v>1044</v>
      </c>
      <c r="BE60" s="1"/>
      <c r="BF60" s="1"/>
      <c r="BG60" s="1" t="s">
        <v>55</v>
      </c>
    </row>
    <row r="61" spans="1:59" x14ac:dyDescent="0.25">
      <c r="A61" s="4">
        <v>56</v>
      </c>
      <c r="B61" s="2" t="str">
        <f>HYPERLINK("https://my.zakupivli.pro/remote/dispatcher/state_purchase_view/32079983", "UA-2021-11-22-014467-a")</f>
        <v>UA-2021-11-22-014467-a</v>
      </c>
      <c r="C61" s="2" t="s">
        <v>777</v>
      </c>
      <c r="D61" s="1" t="s">
        <v>838</v>
      </c>
      <c r="E61" s="1" t="s">
        <v>838</v>
      </c>
      <c r="F61" s="1" t="s">
        <v>255</v>
      </c>
      <c r="G61" s="1" t="s">
        <v>574</v>
      </c>
      <c r="H61" s="1" t="s">
        <v>689</v>
      </c>
      <c r="I61" s="1" t="s">
        <v>974</v>
      </c>
      <c r="J61" s="1" t="s">
        <v>635</v>
      </c>
      <c r="K61" s="1" t="s">
        <v>70</v>
      </c>
      <c r="L61" s="1" t="s">
        <v>57</v>
      </c>
      <c r="M61" s="1" t="s">
        <v>57</v>
      </c>
      <c r="N61" s="1" t="s">
        <v>57</v>
      </c>
      <c r="O61" s="5">
        <v>44522</v>
      </c>
      <c r="P61" s="1"/>
      <c r="Q61" s="1"/>
      <c r="R61" s="1"/>
      <c r="S61" s="1"/>
      <c r="T61" s="1" t="s">
        <v>1019</v>
      </c>
      <c r="U61" s="4">
        <v>1</v>
      </c>
      <c r="V61" s="6">
        <v>25000</v>
      </c>
      <c r="W61" s="1" t="s">
        <v>777</v>
      </c>
      <c r="X61" s="1">
        <v>5</v>
      </c>
      <c r="Y61" s="6">
        <v>5000</v>
      </c>
      <c r="Z61" s="1" t="s">
        <v>1043</v>
      </c>
      <c r="AA61" s="1" t="s">
        <v>1037</v>
      </c>
      <c r="AB61" s="1" t="s">
        <v>580</v>
      </c>
      <c r="AC61" s="1" t="s">
        <v>974</v>
      </c>
      <c r="AD61" s="1" t="s">
        <v>657</v>
      </c>
      <c r="AE61" s="1" t="s">
        <v>780</v>
      </c>
      <c r="AF61" s="6">
        <v>25000</v>
      </c>
      <c r="AG61" s="6">
        <v>5000</v>
      </c>
      <c r="AH61" s="1"/>
      <c r="AI61" s="6">
        <v>0</v>
      </c>
      <c r="AJ61" s="6">
        <v>0</v>
      </c>
      <c r="AK61" s="1" t="s">
        <v>713</v>
      </c>
      <c r="AL61" s="1" t="s">
        <v>421</v>
      </c>
      <c r="AM61" s="1"/>
      <c r="AN61" s="1" t="s">
        <v>22</v>
      </c>
      <c r="AO61" s="1"/>
      <c r="AP61" s="1"/>
      <c r="AQ61" s="2"/>
      <c r="AR61" s="1"/>
      <c r="AS61" s="1"/>
      <c r="AT61" s="1"/>
      <c r="AU61" s="1" t="s">
        <v>1023</v>
      </c>
      <c r="AV61" s="7">
        <v>44522.799546960334</v>
      </c>
      <c r="AW61" s="1" t="s">
        <v>529</v>
      </c>
      <c r="AX61" s="6">
        <v>25000</v>
      </c>
      <c r="AY61" s="1"/>
      <c r="AZ61" s="5">
        <v>44561</v>
      </c>
      <c r="BA61" s="5">
        <v>44519</v>
      </c>
      <c r="BB61" s="5">
        <v>44519</v>
      </c>
      <c r="BC61" s="7">
        <v>44561</v>
      </c>
      <c r="BD61" s="1" t="s">
        <v>1044</v>
      </c>
      <c r="BE61" s="1"/>
      <c r="BF61" s="1"/>
      <c r="BG61" s="1" t="s">
        <v>55</v>
      </c>
    </row>
    <row r="62" spans="1:59" x14ac:dyDescent="0.25">
      <c r="A62" s="4">
        <v>57</v>
      </c>
      <c r="B62" s="2" t="str">
        <f>HYPERLINK("https://my.zakupivli.pro/remote/dispatcher/state_purchase_view/31918696", "UA-2021-11-18-000261-a")</f>
        <v>UA-2021-11-18-000261-a</v>
      </c>
      <c r="C62" s="2" t="s">
        <v>777</v>
      </c>
      <c r="D62" s="1" t="s">
        <v>840</v>
      </c>
      <c r="E62" s="1" t="s">
        <v>840</v>
      </c>
      <c r="F62" s="1" t="s">
        <v>255</v>
      </c>
      <c r="G62" s="1" t="s">
        <v>533</v>
      </c>
      <c r="H62" s="1" t="s">
        <v>689</v>
      </c>
      <c r="I62" s="1" t="s">
        <v>974</v>
      </c>
      <c r="J62" s="1" t="s">
        <v>635</v>
      </c>
      <c r="K62" s="1" t="s">
        <v>70</v>
      </c>
      <c r="L62" s="1" t="s">
        <v>57</v>
      </c>
      <c r="M62" s="1" t="s">
        <v>57</v>
      </c>
      <c r="N62" s="1" t="s">
        <v>57</v>
      </c>
      <c r="O62" s="5">
        <v>44518</v>
      </c>
      <c r="P62" s="1"/>
      <c r="Q62" s="1"/>
      <c r="R62" s="1"/>
      <c r="S62" s="1"/>
      <c r="T62" s="1" t="s">
        <v>1019</v>
      </c>
      <c r="U62" s="4">
        <v>1</v>
      </c>
      <c r="V62" s="6">
        <v>4999.7</v>
      </c>
      <c r="W62" s="1" t="s">
        <v>777</v>
      </c>
      <c r="X62" s="1">
        <v>1</v>
      </c>
      <c r="Y62" s="6">
        <v>4999.7</v>
      </c>
      <c r="Z62" s="1" t="s">
        <v>1043</v>
      </c>
      <c r="AA62" s="1" t="s">
        <v>1037</v>
      </c>
      <c r="AB62" s="1" t="s">
        <v>580</v>
      </c>
      <c r="AC62" s="1" t="s">
        <v>780</v>
      </c>
      <c r="AD62" s="1" t="s">
        <v>657</v>
      </c>
      <c r="AE62" s="1" t="s">
        <v>780</v>
      </c>
      <c r="AF62" s="6">
        <v>4999.7</v>
      </c>
      <c r="AG62" s="6">
        <v>4999.7</v>
      </c>
      <c r="AH62" s="1"/>
      <c r="AI62" s="6">
        <v>0</v>
      </c>
      <c r="AJ62" s="6">
        <v>0</v>
      </c>
      <c r="AK62" s="1" t="s">
        <v>714</v>
      </c>
      <c r="AL62" s="1" t="s">
        <v>292</v>
      </c>
      <c r="AM62" s="1"/>
      <c r="AN62" s="1" t="s">
        <v>97</v>
      </c>
      <c r="AO62" s="1"/>
      <c r="AP62" s="1"/>
      <c r="AQ62" s="2"/>
      <c r="AR62" s="1"/>
      <c r="AS62" s="1"/>
      <c r="AT62" s="1"/>
      <c r="AU62" s="1" t="s">
        <v>1023</v>
      </c>
      <c r="AV62" s="7">
        <v>44518.355416446495</v>
      </c>
      <c r="AW62" s="1" t="s">
        <v>214</v>
      </c>
      <c r="AX62" s="6">
        <v>4999.7</v>
      </c>
      <c r="AY62" s="5">
        <v>44518</v>
      </c>
      <c r="AZ62" s="5">
        <v>44561</v>
      </c>
      <c r="BA62" s="5">
        <v>44518</v>
      </c>
      <c r="BB62" s="5">
        <v>44518</v>
      </c>
      <c r="BC62" s="7">
        <v>44561</v>
      </c>
      <c r="BD62" s="1" t="s">
        <v>1044</v>
      </c>
      <c r="BE62" s="1"/>
      <c r="BF62" s="1"/>
      <c r="BG62" s="1" t="s">
        <v>55</v>
      </c>
    </row>
    <row r="63" spans="1:59" x14ac:dyDescent="0.25">
      <c r="A63" s="4">
        <v>58</v>
      </c>
      <c r="B63" s="2" t="str">
        <f>HYPERLINK("https://my.zakupivli.pro/remote/dispatcher/state_purchase_view/31836170", "UA-2021-11-16-007513-a")</f>
        <v>UA-2021-11-16-007513-a</v>
      </c>
      <c r="C63" s="2" t="s">
        <v>777</v>
      </c>
      <c r="D63" s="1" t="s">
        <v>907</v>
      </c>
      <c r="E63" s="1" t="s">
        <v>907</v>
      </c>
      <c r="F63" s="1" t="s">
        <v>255</v>
      </c>
      <c r="G63" s="1" t="s">
        <v>535</v>
      </c>
      <c r="H63" s="1" t="s">
        <v>689</v>
      </c>
      <c r="I63" s="1" t="s">
        <v>974</v>
      </c>
      <c r="J63" s="1" t="s">
        <v>635</v>
      </c>
      <c r="K63" s="1" t="s">
        <v>70</v>
      </c>
      <c r="L63" s="1" t="s">
        <v>57</v>
      </c>
      <c r="M63" s="1" t="s">
        <v>57</v>
      </c>
      <c r="N63" s="1" t="s">
        <v>57</v>
      </c>
      <c r="O63" s="5">
        <v>44516</v>
      </c>
      <c r="P63" s="1"/>
      <c r="Q63" s="1"/>
      <c r="R63" s="1"/>
      <c r="S63" s="1"/>
      <c r="T63" s="1" t="s">
        <v>1019</v>
      </c>
      <c r="U63" s="4">
        <v>1</v>
      </c>
      <c r="V63" s="6">
        <v>26473.439999999999</v>
      </c>
      <c r="W63" s="1" t="s">
        <v>777</v>
      </c>
      <c r="X63" s="1">
        <v>1</v>
      </c>
      <c r="Y63" s="6">
        <v>26473.439999999999</v>
      </c>
      <c r="Z63" s="1" t="s">
        <v>1043</v>
      </c>
      <c r="AA63" s="1" t="s">
        <v>1037</v>
      </c>
      <c r="AB63" s="1" t="s">
        <v>580</v>
      </c>
      <c r="AC63" s="1" t="s">
        <v>974</v>
      </c>
      <c r="AD63" s="1" t="s">
        <v>657</v>
      </c>
      <c r="AE63" s="1" t="s">
        <v>780</v>
      </c>
      <c r="AF63" s="6">
        <v>26473.439999999999</v>
      </c>
      <c r="AG63" s="6">
        <v>26473.439999999999</v>
      </c>
      <c r="AH63" s="1"/>
      <c r="AI63" s="6">
        <v>0</v>
      </c>
      <c r="AJ63" s="6">
        <v>0</v>
      </c>
      <c r="AK63" s="1" t="s">
        <v>668</v>
      </c>
      <c r="AL63" s="1" t="s">
        <v>66</v>
      </c>
      <c r="AM63" s="1"/>
      <c r="AN63" s="1" t="s">
        <v>85</v>
      </c>
      <c r="AO63" s="1"/>
      <c r="AP63" s="1"/>
      <c r="AQ63" s="2"/>
      <c r="AR63" s="1"/>
      <c r="AS63" s="1"/>
      <c r="AT63" s="1"/>
      <c r="AU63" s="1" t="s">
        <v>1023</v>
      </c>
      <c r="AV63" s="7">
        <v>44516.566693086381</v>
      </c>
      <c r="AW63" s="1" t="s">
        <v>201</v>
      </c>
      <c r="AX63" s="6">
        <v>26473.439999999999</v>
      </c>
      <c r="AY63" s="5">
        <v>44512</v>
      </c>
      <c r="AZ63" s="5">
        <v>44542</v>
      </c>
      <c r="BA63" s="5">
        <v>44512</v>
      </c>
      <c r="BB63" s="5">
        <v>44512</v>
      </c>
      <c r="BC63" s="7">
        <v>44561</v>
      </c>
      <c r="BD63" s="1" t="s">
        <v>1044</v>
      </c>
      <c r="BE63" s="1"/>
      <c r="BF63" s="1"/>
      <c r="BG63" s="1" t="s">
        <v>55</v>
      </c>
    </row>
    <row r="64" spans="1:59" x14ac:dyDescent="0.25">
      <c r="A64" s="4">
        <v>59</v>
      </c>
      <c r="B64" s="2" t="str">
        <f>HYPERLINK("https://my.zakupivli.pro/remote/dispatcher/state_purchase_view/31715343", "UA-2021-11-12-003206-a")</f>
        <v>UA-2021-11-12-003206-a</v>
      </c>
      <c r="C64" s="2" t="s">
        <v>777</v>
      </c>
      <c r="D64" s="1" t="s">
        <v>664</v>
      </c>
      <c r="E64" s="1" t="s">
        <v>664</v>
      </c>
      <c r="F64" s="1" t="s">
        <v>255</v>
      </c>
      <c r="G64" s="1" t="s">
        <v>424</v>
      </c>
      <c r="H64" s="1" t="s">
        <v>689</v>
      </c>
      <c r="I64" s="1" t="s">
        <v>974</v>
      </c>
      <c r="J64" s="1" t="s">
        <v>635</v>
      </c>
      <c r="K64" s="1" t="s">
        <v>70</v>
      </c>
      <c r="L64" s="1" t="s">
        <v>57</v>
      </c>
      <c r="M64" s="1" t="s">
        <v>57</v>
      </c>
      <c r="N64" s="1" t="s">
        <v>57</v>
      </c>
      <c r="O64" s="5">
        <v>44512</v>
      </c>
      <c r="P64" s="1"/>
      <c r="Q64" s="1"/>
      <c r="R64" s="1"/>
      <c r="S64" s="1"/>
      <c r="T64" s="1" t="s">
        <v>1019</v>
      </c>
      <c r="U64" s="4">
        <v>1</v>
      </c>
      <c r="V64" s="6">
        <v>79.5</v>
      </c>
      <c r="W64" s="1" t="s">
        <v>777</v>
      </c>
      <c r="X64" s="1">
        <v>3</v>
      </c>
      <c r="Y64" s="6">
        <v>26.5</v>
      </c>
      <c r="Z64" s="1" t="s">
        <v>1049</v>
      </c>
      <c r="AA64" s="1" t="s">
        <v>1037</v>
      </c>
      <c r="AB64" s="1" t="s">
        <v>580</v>
      </c>
      <c r="AC64" s="1" t="s">
        <v>780</v>
      </c>
      <c r="AD64" s="1" t="s">
        <v>657</v>
      </c>
      <c r="AE64" s="1" t="s">
        <v>780</v>
      </c>
      <c r="AF64" s="6">
        <v>79.5</v>
      </c>
      <c r="AG64" s="6">
        <v>26.5</v>
      </c>
      <c r="AH64" s="1"/>
      <c r="AI64" s="6">
        <v>0</v>
      </c>
      <c r="AJ64" s="6">
        <v>0</v>
      </c>
      <c r="AK64" s="1" t="s">
        <v>742</v>
      </c>
      <c r="AL64" s="1" t="s">
        <v>314</v>
      </c>
      <c r="AM64" s="1"/>
      <c r="AN64" s="1" t="s">
        <v>109</v>
      </c>
      <c r="AO64" s="1"/>
      <c r="AP64" s="1"/>
      <c r="AQ64" s="2"/>
      <c r="AR64" s="1"/>
      <c r="AS64" s="1"/>
      <c r="AT64" s="1"/>
      <c r="AU64" s="1" t="s">
        <v>1023</v>
      </c>
      <c r="AV64" s="7">
        <v>44512.433698930858</v>
      </c>
      <c r="AW64" s="1" t="s">
        <v>245</v>
      </c>
      <c r="AX64" s="6">
        <v>79.5</v>
      </c>
      <c r="AY64" s="5">
        <v>44511</v>
      </c>
      <c r="AZ64" s="5">
        <v>44541</v>
      </c>
      <c r="BA64" s="5">
        <v>44511</v>
      </c>
      <c r="BB64" s="5">
        <v>44511</v>
      </c>
      <c r="BC64" s="7">
        <v>44561</v>
      </c>
      <c r="BD64" s="1" t="s">
        <v>1044</v>
      </c>
      <c r="BE64" s="1"/>
      <c r="BF64" s="1"/>
      <c r="BG64" s="1" t="s">
        <v>55</v>
      </c>
    </row>
    <row r="65" spans="1:59" x14ac:dyDescent="0.25">
      <c r="A65" s="4">
        <v>60</v>
      </c>
      <c r="B65" s="2" t="str">
        <f>HYPERLINK("https://my.zakupivli.pro/remote/dispatcher/state_purchase_view/31714706", "UA-2021-11-12-002932-a")</f>
        <v>UA-2021-11-12-002932-a</v>
      </c>
      <c r="C65" s="2" t="s">
        <v>777</v>
      </c>
      <c r="D65" s="1" t="s">
        <v>784</v>
      </c>
      <c r="E65" s="1" t="s">
        <v>784</v>
      </c>
      <c r="F65" s="1" t="s">
        <v>255</v>
      </c>
      <c r="G65" s="1" t="s">
        <v>432</v>
      </c>
      <c r="H65" s="1" t="s">
        <v>689</v>
      </c>
      <c r="I65" s="1" t="s">
        <v>974</v>
      </c>
      <c r="J65" s="1" t="s">
        <v>635</v>
      </c>
      <c r="K65" s="1" t="s">
        <v>70</v>
      </c>
      <c r="L65" s="1" t="s">
        <v>57</v>
      </c>
      <c r="M65" s="1" t="s">
        <v>57</v>
      </c>
      <c r="N65" s="1" t="s">
        <v>57</v>
      </c>
      <c r="O65" s="5">
        <v>44512</v>
      </c>
      <c r="P65" s="1"/>
      <c r="Q65" s="1"/>
      <c r="R65" s="1"/>
      <c r="S65" s="1"/>
      <c r="T65" s="1" t="s">
        <v>1019</v>
      </c>
      <c r="U65" s="4">
        <v>1</v>
      </c>
      <c r="V65" s="6">
        <v>200</v>
      </c>
      <c r="W65" s="1" t="s">
        <v>777</v>
      </c>
      <c r="X65" s="1">
        <v>2</v>
      </c>
      <c r="Y65" s="6">
        <v>100</v>
      </c>
      <c r="Z65" s="1" t="s">
        <v>1049</v>
      </c>
      <c r="AA65" s="1" t="s">
        <v>1037</v>
      </c>
      <c r="AB65" s="1" t="s">
        <v>580</v>
      </c>
      <c r="AC65" s="1" t="s">
        <v>780</v>
      </c>
      <c r="AD65" s="1" t="s">
        <v>657</v>
      </c>
      <c r="AE65" s="1" t="s">
        <v>780</v>
      </c>
      <c r="AF65" s="6">
        <v>200</v>
      </c>
      <c r="AG65" s="6">
        <v>100</v>
      </c>
      <c r="AH65" s="1"/>
      <c r="AI65" s="6">
        <v>0</v>
      </c>
      <c r="AJ65" s="6">
        <v>0</v>
      </c>
      <c r="AK65" s="1" t="s">
        <v>742</v>
      </c>
      <c r="AL65" s="1" t="s">
        <v>314</v>
      </c>
      <c r="AM65" s="1"/>
      <c r="AN65" s="1" t="s">
        <v>109</v>
      </c>
      <c r="AO65" s="1"/>
      <c r="AP65" s="1"/>
      <c r="AQ65" s="2"/>
      <c r="AR65" s="1"/>
      <c r="AS65" s="1"/>
      <c r="AT65" s="1"/>
      <c r="AU65" s="1" t="s">
        <v>1023</v>
      </c>
      <c r="AV65" s="7">
        <v>44512.427468696391</v>
      </c>
      <c r="AW65" s="1" t="s">
        <v>245</v>
      </c>
      <c r="AX65" s="6">
        <v>200</v>
      </c>
      <c r="AY65" s="5">
        <v>44511</v>
      </c>
      <c r="AZ65" s="5">
        <v>44541</v>
      </c>
      <c r="BA65" s="5">
        <v>44511</v>
      </c>
      <c r="BB65" s="5">
        <v>44511</v>
      </c>
      <c r="BC65" s="7">
        <v>44561</v>
      </c>
      <c r="BD65" s="1" t="s">
        <v>1044</v>
      </c>
      <c r="BE65" s="1"/>
      <c r="BF65" s="1"/>
      <c r="BG65" s="1" t="s">
        <v>55</v>
      </c>
    </row>
    <row r="66" spans="1:59" x14ac:dyDescent="0.25">
      <c r="A66" s="4">
        <v>61</v>
      </c>
      <c r="B66" s="2" t="str">
        <f>HYPERLINK("https://my.zakupivli.pro/remote/dispatcher/state_purchase_view/31713856", "UA-2021-11-12-002674-a")</f>
        <v>UA-2021-11-12-002674-a</v>
      </c>
      <c r="C66" s="2" t="s">
        <v>777</v>
      </c>
      <c r="D66" s="1" t="s">
        <v>800</v>
      </c>
      <c r="E66" s="1" t="s">
        <v>800</v>
      </c>
      <c r="F66" s="1" t="s">
        <v>255</v>
      </c>
      <c r="G66" s="1" t="s">
        <v>242</v>
      </c>
      <c r="H66" s="1" t="s">
        <v>689</v>
      </c>
      <c r="I66" s="1" t="s">
        <v>974</v>
      </c>
      <c r="J66" s="1" t="s">
        <v>635</v>
      </c>
      <c r="K66" s="1" t="s">
        <v>70</v>
      </c>
      <c r="L66" s="1" t="s">
        <v>57</v>
      </c>
      <c r="M66" s="1" t="s">
        <v>57</v>
      </c>
      <c r="N66" s="1" t="s">
        <v>57</v>
      </c>
      <c r="O66" s="5">
        <v>44512</v>
      </c>
      <c r="P66" s="1"/>
      <c r="Q66" s="1"/>
      <c r="R66" s="1"/>
      <c r="S66" s="1"/>
      <c r="T66" s="1" t="s">
        <v>1019</v>
      </c>
      <c r="U66" s="4">
        <v>1</v>
      </c>
      <c r="V66" s="6">
        <v>191.4</v>
      </c>
      <c r="W66" s="1" t="s">
        <v>777</v>
      </c>
      <c r="X66" s="1">
        <v>5</v>
      </c>
      <c r="Y66" s="6">
        <v>38.28</v>
      </c>
      <c r="Z66" s="1" t="s">
        <v>1049</v>
      </c>
      <c r="AA66" s="1" t="s">
        <v>1037</v>
      </c>
      <c r="AB66" s="1" t="s">
        <v>580</v>
      </c>
      <c r="AC66" s="1" t="s">
        <v>780</v>
      </c>
      <c r="AD66" s="1" t="s">
        <v>657</v>
      </c>
      <c r="AE66" s="1" t="s">
        <v>780</v>
      </c>
      <c r="AF66" s="6">
        <v>191.4</v>
      </c>
      <c r="AG66" s="6">
        <v>38.28</v>
      </c>
      <c r="AH66" s="1"/>
      <c r="AI66" s="6">
        <v>0</v>
      </c>
      <c r="AJ66" s="6">
        <v>0</v>
      </c>
      <c r="AK66" s="1" t="s">
        <v>742</v>
      </c>
      <c r="AL66" s="1" t="s">
        <v>314</v>
      </c>
      <c r="AM66" s="1"/>
      <c r="AN66" s="1" t="s">
        <v>109</v>
      </c>
      <c r="AO66" s="1"/>
      <c r="AP66" s="1"/>
      <c r="AQ66" s="2"/>
      <c r="AR66" s="1"/>
      <c r="AS66" s="1"/>
      <c r="AT66" s="1"/>
      <c r="AU66" s="1" t="s">
        <v>1023</v>
      </c>
      <c r="AV66" s="7">
        <v>44512.421823591583</v>
      </c>
      <c r="AW66" s="1" t="s">
        <v>245</v>
      </c>
      <c r="AX66" s="6">
        <v>191.4</v>
      </c>
      <c r="AY66" s="5">
        <v>44511</v>
      </c>
      <c r="AZ66" s="5">
        <v>44541</v>
      </c>
      <c r="BA66" s="5">
        <v>44511</v>
      </c>
      <c r="BB66" s="5">
        <v>44511</v>
      </c>
      <c r="BC66" s="7">
        <v>44561</v>
      </c>
      <c r="BD66" s="1" t="s">
        <v>1044</v>
      </c>
      <c r="BE66" s="1"/>
      <c r="BF66" s="1"/>
      <c r="BG66" s="1" t="s">
        <v>55</v>
      </c>
    </row>
    <row r="67" spans="1:59" x14ac:dyDescent="0.25">
      <c r="A67" s="4">
        <v>62</v>
      </c>
      <c r="B67" s="2" t="str">
        <f>HYPERLINK("https://my.zakupivli.pro/remote/dispatcher/state_purchase_view/31713155", "UA-2021-11-12-002373-a")</f>
        <v>UA-2021-11-12-002373-a</v>
      </c>
      <c r="C67" s="2" t="s">
        <v>777</v>
      </c>
      <c r="D67" s="1" t="s">
        <v>764</v>
      </c>
      <c r="E67" s="1" t="s">
        <v>764</v>
      </c>
      <c r="F67" s="1" t="s">
        <v>255</v>
      </c>
      <c r="G67" s="1" t="s">
        <v>380</v>
      </c>
      <c r="H67" s="1" t="s">
        <v>689</v>
      </c>
      <c r="I67" s="1" t="s">
        <v>974</v>
      </c>
      <c r="J67" s="1" t="s">
        <v>635</v>
      </c>
      <c r="K67" s="1" t="s">
        <v>70</v>
      </c>
      <c r="L67" s="1" t="s">
        <v>57</v>
      </c>
      <c r="M67" s="1" t="s">
        <v>57</v>
      </c>
      <c r="N67" s="1" t="s">
        <v>57</v>
      </c>
      <c r="O67" s="5">
        <v>44512</v>
      </c>
      <c r="P67" s="1"/>
      <c r="Q67" s="1"/>
      <c r="R67" s="1"/>
      <c r="S67" s="1"/>
      <c r="T67" s="1" t="s">
        <v>1019</v>
      </c>
      <c r="U67" s="4">
        <v>1</v>
      </c>
      <c r="V67" s="6">
        <v>130</v>
      </c>
      <c r="W67" s="1" t="s">
        <v>777</v>
      </c>
      <c r="X67" s="1">
        <v>10</v>
      </c>
      <c r="Y67" s="6">
        <v>13</v>
      </c>
      <c r="Z67" s="1" t="s">
        <v>1049</v>
      </c>
      <c r="AA67" s="1" t="s">
        <v>1037</v>
      </c>
      <c r="AB67" s="1" t="s">
        <v>580</v>
      </c>
      <c r="AC67" s="1" t="s">
        <v>780</v>
      </c>
      <c r="AD67" s="1" t="s">
        <v>657</v>
      </c>
      <c r="AE67" s="1" t="s">
        <v>780</v>
      </c>
      <c r="AF67" s="6">
        <v>130</v>
      </c>
      <c r="AG67" s="6">
        <v>13</v>
      </c>
      <c r="AH67" s="1"/>
      <c r="AI67" s="6">
        <v>0</v>
      </c>
      <c r="AJ67" s="6">
        <v>0</v>
      </c>
      <c r="AK67" s="1" t="s">
        <v>742</v>
      </c>
      <c r="AL67" s="1" t="s">
        <v>314</v>
      </c>
      <c r="AM67" s="1"/>
      <c r="AN67" s="1" t="s">
        <v>109</v>
      </c>
      <c r="AO67" s="1"/>
      <c r="AP67" s="1"/>
      <c r="AQ67" s="2"/>
      <c r="AR67" s="1"/>
      <c r="AS67" s="1"/>
      <c r="AT67" s="1"/>
      <c r="AU67" s="1" t="s">
        <v>1023</v>
      </c>
      <c r="AV67" s="7">
        <v>44512.416027182902</v>
      </c>
      <c r="AW67" s="1" t="s">
        <v>245</v>
      </c>
      <c r="AX67" s="6">
        <v>130</v>
      </c>
      <c r="AY67" s="5">
        <v>44511</v>
      </c>
      <c r="AZ67" s="5">
        <v>44541</v>
      </c>
      <c r="BA67" s="5">
        <v>44511</v>
      </c>
      <c r="BB67" s="5">
        <v>44511</v>
      </c>
      <c r="BC67" s="7">
        <v>44561</v>
      </c>
      <c r="BD67" s="1" t="s">
        <v>1044</v>
      </c>
      <c r="BE67" s="1"/>
      <c r="BF67" s="1"/>
      <c r="BG67" s="1" t="s">
        <v>55</v>
      </c>
    </row>
    <row r="68" spans="1:59" x14ac:dyDescent="0.25">
      <c r="A68" s="4">
        <v>63</v>
      </c>
      <c r="B68" s="2" t="str">
        <f>HYPERLINK("https://my.zakupivli.pro/remote/dispatcher/state_purchase_view/31711041", "UA-2021-11-12-001597-a")</f>
        <v>UA-2021-11-12-001597-a</v>
      </c>
      <c r="C68" s="2" t="s">
        <v>777</v>
      </c>
      <c r="D68" s="1" t="s">
        <v>986</v>
      </c>
      <c r="E68" s="1" t="s">
        <v>986</v>
      </c>
      <c r="F68" s="1" t="s">
        <v>255</v>
      </c>
      <c r="G68" s="1" t="s">
        <v>381</v>
      </c>
      <c r="H68" s="1" t="s">
        <v>689</v>
      </c>
      <c r="I68" s="1" t="s">
        <v>974</v>
      </c>
      <c r="J68" s="1" t="s">
        <v>635</v>
      </c>
      <c r="K68" s="1" t="s">
        <v>70</v>
      </c>
      <c r="L68" s="1" t="s">
        <v>57</v>
      </c>
      <c r="M68" s="1" t="s">
        <v>57</v>
      </c>
      <c r="N68" s="1" t="s">
        <v>57</v>
      </c>
      <c r="O68" s="5">
        <v>44512</v>
      </c>
      <c r="P68" s="1"/>
      <c r="Q68" s="1"/>
      <c r="R68" s="1"/>
      <c r="S68" s="1"/>
      <c r="T68" s="1" t="s">
        <v>1019</v>
      </c>
      <c r="U68" s="4">
        <v>1</v>
      </c>
      <c r="V68" s="6">
        <v>366</v>
      </c>
      <c r="W68" s="1" t="s">
        <v>777</v>
      </c>
      <c r="X68" s="1">
        <v>48</v>
      </c>
      <c r="Y68" s="6">
        <v>7.62</v>
      </c>
      <c r="Z68" s="1" t="s">
        <v>1049</v>
      </c>
      <c r="AA68" s="1" t="s">
        <v>1037</v>
      </c>
      <c r="AB68" s="1" t="s">
        <v>580</v>
      </c>
      <c r="AC68" s="1" t="s">
        <v>780</v>
      </c>
      <c r="AD68" s="1" t="s">
        <v>657</v>
      </c>
      <c r="AE68" s="1" t="s">
        <v>780</v>
      </c>
      <c r="AF68" s="6">
        <v>366</v>
      </c>
      <c r="AG68" s="6">
        <v>7.625</v>
      </c>
      <c r="AH68" s="1"/>
      <c r="AI68" s="6">
        <v>0</v>
      </c>
      <c r="AJ68" s="6">
        <v>0</v>
      </c>
      <c r="AK68" s="1" t="s">
        <v>742</v>
      </c>
      <c r="AL68" s="1" t="s">
        <v>314</v>
      </c>
      <c r="AM68" s="1"/>
      <c r="AN68" s="1" t="s">
        <v>109</v>
      </c>
      <c r="AO68" s="1"/>
      <c r="AP68" s="1"/>
      <c r="AQ68" s="2"/>
      <c r="AR68" s="1"/>
      <c r="AS68" s="1"/>
      <c r="AT68" s="1"/>
      <c r="AU68" s="1" t="s">
        <v>1023</v>
      </c>
      <c r="AV68" s="7">
        <v>44512.399243322659</v>
      </c>
      <c r="AW68" s="1" t="s">
        <v>245</v>
      </c>
      <c r="AX68" s="6">
        <v>366</v>
      </c>
      <c r="AY68" s="5">
        <v>44511</v>
      </c>
      <c r="AZ68" s="5">
        <v>44541</v>
      </c>
      <c r="BA68" s="5">
        <v>44511</v>
      </c>
      <c r="BB68" s="5">
        <v>44511</v>
      </c>
      <c r="BC68" s="7">
        <v>44561</v>
      </c>
      <c r="BD68" s="1" t="s">
        <v>1044</v>
      </c>
      <c r="BE68" s="1"/>
      <c r="BF68" s="1"/>
      <c r="BG68" s="1" t="s">
        <v>55</v>
      </c>
    </row>
    <row r="69" spans="1:59" x14ac:dyDescent="0.25">
      <c r="A69" s="4">
        <v>64</v>
      </c>
      <c r="B69" s="2" t="str">
        <f>HYPERLINK("https://my.zakupivli.pro/remote/dispatcher/state_purchase_view/31709761", "UA-2021-11-12-001158-a")</f>
        <v>UA-2021-11-12-001158-a</v>
      </c>
      <c r="C69" s="2" t="s">
        <v>777</v>
      </c>
      <c r="D69" s="1" t="s">
        <v>630</v>
      </c>
      <c r="E69" s="1" t="s">
        <v>630</v>
      </c>
      <c r="F69" s="1" t="s">
        <v>255</v>
      </c>
      <c r="G69" s="1" t="s">
        <v>433</v>
      </c>
      <c r="H69" s="1" t="s">
        <v>689</v>
      </c>
      <c r="I69" s="1" t="s">
        <v>974</v>
      </c>
      <c r="J69" s="1" t="s">
        <v>635</v>
      </c>
      <c r="K69" s="1" t="s">
        <v>70</v>
      </c>
      <c r="L69" s="1" t="s">
        <v>57</v>
      </c>
      <c r="M69" s="1" t="s">
        <v>57</v>
      </c>
      <c r="N69" s="1" t="s">
        <v>57</v>
      </c>
      <c r="O69" s="5">
        <v>44512</v>
      </c>
      <c r="P69" s="1"/>
      <c r="Q69" s="1"/>
      <c r="R69" s="1"/>
      <c r="S69" s="1"/>
      <c r="T69" s="1" t="s">
        <v>1019</v>
      </c>
      <c r="U69" s="4">
        <v>1</v>
      </c>
      <c r="V69" s="6">
        <v>1313.2</v>
      </c>
      <c r="W69" s="1" t="s">
        <v>777</v>
      </c>
      <c r="X69" s="1">
        <v>58</v>
      </c>
      <c r="Y69" s="6">
        <v>22.64</v>
      </c>
      <c r="Z69" s="1" t="s">
        <v>1049</v>
      </c>
      <c r="AA69" s="1" t="s">
        <v>1037</v>
      </c>
      <c r="AB69" s="1" t="s">
        <v>580</v>
      </c>
      <c r="AC69" s="1" t="s">
        <v>780</v>
      </c>
      <c r="AD69" s="1" t="s">
        <v>657</v>
      </c>
      <c r="AE69" s="1" t="s">
        <v>780</v>
      </c>
      <c r="AF69" s="6">
        <v>1313.2</v>
      </c>
      <c r="AG69" s="6">
        <v>22.641379310344828</v>
      </c>
      <c r="AH69" s="1"/>
      <c r="AI69" s="6">
        <v>0</v>
      </c>
      <c r="AJ69" s="6">
        <v>0</v>
      </c>
      <c r="AK69" s="1" t="s">
        <v>742</v>
      </c>
      <c r="AL69" s="1" t="s">
        <v>314</v>
      </c>
      <c r="AM69" s="1"/>
      <c r="AN69" s="1" t="s">
        <v>109</v>
      </c>
      <c r="AO69" s="1"/>
      <c r="AP69" s="1"/>
      <c r="AQ69" s="2"/>
      <c r="AR69" s="1"/>
      <c r="AS69" s="1"/>
      <c r="AT69" s="1"/>
      <c r="AU69" s="1" t="s">
        <v>1023</v>
      </c>
      <c r="AV69" s="7">
        <v>44512.386499835069</v>
      </c>
      <c r="AW69" s="1" t="s">
        <v>245</v>
      </c>
      <c r="AX69" s="6">
        <v>1313.2</v>
      </c>
      <c r="AY69" s="5">
        <v>44511</v>
      </c>
      <c r="AZ69" s="5">
        <v>44541</v>
      </c>
      <c r="BA69" s="5">
        <v>44511</v>
      </c>
      <c r="BB69" s="5">
        <v>44511</v>
      </c>
      <c r="BC69" s="7">
        <v>44561</v>
      </c>
      <c r="BD69" s="1" t="s">
        <v>1044</v>
      </c>
      <c r="BE69" s="1"/>
      <c r="BF69" s="1"/>
      <c r="BG69" s="1" t="s">
        <v>55</v>
      </c>
    </row>
    <row r="70" spans="1:59" x14ac:dyDescent="0.25">
      <c r="A70" s="4">
        <v>65</v>
      </c>
      <c r="B70" s="2" t="str">
        <f>HYPERLINK("https://my.zakupivli.pro/remote/dispatcher/state_purchase_view/31708993", "UA-2021-11-12-000864-a")</f>
        <v>UA-2021-11-12-000864-a</v>
      </c>
      <c r="C70" s="2" t="s">
        <v>777</v>
      </c>
      <c r="D70" s="1" t="s">
        <v>920</v>
      </c>
      <c r="E70" s="1" t="s">
        <v>920</v>
      </c>
      <c r="F70" s="1" t="s">
        <v>255</v>
      </c>
      <c r="G70" s="1" t="s">
        <v>240</v>
      </c>
      <c r="H70" s="1" t="s">
        <v>689</v>
      </c>
      <c r="I70" s="1" t="s">
        <v>974</v>
      </c>
      <c r="J70" s="1" t="s">
        <v>635</v>
      </c>
      <c r="K70" s="1" t="s">
        <v>70</v>
      </c>
      <c r="L70" s="1" t="s">
        <v>57</v>
      </c>
      <c r="M70" s="1" t="s">
        <v>57</v>
      </c>
      <c r="N70" s="1" t="s">
        <v>57</v>
      </c>
      <c r="O70" s="5">
        <v>44512</v>
      </c>
      <c r="P70" s="1"/>
      <c r="Q70" s="1"/>
      <c r="R70" s="1"/>
      <c r="S70" s="1"/>
      <c r="T70" s="1" t="s">
        <v>1019</v>
      </c>
      <c r="U70" s="4">
        <v>1</v>
      </c>
      <c r="V70" s="6">
        <v>290</v>
      </c>
      <c r="W70" s="1" t="s">
        <v>777</v>
      </c>
      <c r="X70" s="1">
        <v>20</v>
      </c>
      <c r="Y70" s="6">
        <v>14.5</v>
      </c>
      <c r="Z70" s="1" t="s">
        <v>1049</v>
      </c>
      <c r="AA70" s="1" t="s">
        <v>1037</v>
      </c>
      <c r="AB70" s="1" t="s">
        <v>580</v>
      </c>
      <c r="AC70" s="1" t="s">
        <v>780</v>
      </c>
      <c r="AD70" s="1" t="s">
        <v>657</v>
      </c>
      <c r="AE70" s="1" t="s">
        <v>780</v>
      </c>
      <c r="AF70" s="6">
        <v>290</v>
      </c>
      <c r="AG70" s="6">
        <v>14.5</v>
      </c>
      <c r="AH70" s="1"/>
      <c r="AI70" s="6">
        <v>0</v>
      </c>
      <c r="AJ70" s="6">
        <v>0</v>
      </c>
      <c r="AK70" s="1" t="s">
        <v>742</v>
      </c>
      <c r="AL70" s="1" t="s">
        <v>314</v>
      </c>
      <c r="AM70" s="1"/>
      <c r="AN70" s="1" t="s">
        <v>109</v>
      </c>
      <c r="AO70" s="1"/>
      <c r="AP70" s="1"/>
      <c r="AQ70" s="2"/>
      <c r="AR70" s="1"/>
      <c r="AS70" s="1"/>
      <c r="AT70" s="1"/>
      <c r="AU70" s="1" t="s">
        <v>1023</v>
      </c>
      <c r="AV70" s="7">
        <v>44512.379941700878</v>
      </c>
      <c r="AW70" s="1" t="s">
        <v>245</v>
      </c>
      <c r="AX70" s="6">
        <v>290</v>
      </c>
      <c r="AY70" s="5">
        <v>44511</v>
      </c>
      <c r="AZ70" s="5">
        <v>44541</v>
      </c>
      <c r="BA70" s="5">
        <v>44511</v>
      </c>
      <c r="BB70" s="5">
        <v>44511</v>
      </c>
      <c r="BC70" s="7">
        <v>44561</v>
      </c>
      <c r="BD70" s="1" t="s">
        <v>1044</v>
      </c>
      <c r="BE70" s="1"/>
      <c r="BF70" s="1"/>
      <c r="BG70" s="1" t="s">
        <v>55</v>
      </c>
    </row>
    <row r="71" spans="1:59" x14ac:dyDescent="0.25">
      <c r="A71" s="4">
        <v>66</v>
      </c>
      <c r="B71" s="2" t="str">
        <f>HYPERLINK("https://my.zakupivli.pro/remote/dispatcher/state_purchase_view/31629916", "UA-2021-11-10-009051-a")</f>
        <v>UA-2021-11-10-009051-a</v>
      </c>
      <c r="C71" s="2" t="s">
        <v>777</v>
      </c>
      <c r="D71" s="1" t="s">
        <v>857</v>
      </c>
      <c r="E71" s="1" t="s">
        <v>857</v>
      </c>
      <c r="F71" s="1" t="s">
        <v>255</v>
      </c>
      <c r="G71" s="1" t="s">
        <v>562</v>
      </c>
      <c r="H71" s="1" t="s">
        <v>689</v>
      </c>
      <c r="I71" s="1" t="s">
        <v>974</v>
      </c>
      <c r="J71" s="1" t="s">
        <v>635</v>
      </c>
      <c r="K71" s="1" t="s">
        <v>70</v>
      </c>
      <c r="L71" s="1" t="s">
        <v>57</v>
      </c>
      <c r="M71" s="1" t="s">
        <v>57</v>
      </c>
      <c r="N71" s="1" t="s">
        <v>57</v>
      </c>
      <c r="O71" s="5">
        <v>44510</v>
      </c>
      <c r="P71" s="1"/>
      <c r="Q71" s="1"/>
      <c r="R71" s="1"/>
      <c r="S71" s="1"/>
      <c r="T71" s="1" t="s">
        <v>1019</v>
      </c>
      <c r="U71" s="4">
        <v>1</v>
      </c>
      <c r="V71" s="6">
        <v>7949.76</v>
      </c>
      <c r="W71" s="1" t="s">
        <v>777</v>
      </c>
      <c r="X71" s="1">
        <v>1</v>
      </c>
      <c r="Y71" s="6">
        <v>7949.76</v>
      </c>
      <c r="Z71" s="1" t="s">
        <v>1043</v>
      </c>
      <c r="AA71" s="1" t="s">
        <v>1037</v>
      </c>
      <c r="AB71" s="1" t="s">
        <v>580</v>
      </c>
      <c r="AC71" s="1" t="s">
        <v>974</v>
      </c>
      <c r="AD71" s="1" t="s">
        <v>657</v>
      </c>
      <c r="AE71" s="1" t="s">
        <v>780</v>
      </c>
      <c r="AF71" s="6">
        <v>7949.76</v>
      </c>
      <c r="AG71" s="6">
        <v>7949.76</v>
      </c>
      <c r="AH71" s="1"/>
      <c r="AI71" s="6">
        <v>0</v>
      </c>
      <c r="AJ71" s="6">
        <v>0</v>
      </c>
      <c r="AK71" s="1" t="s">
        <v>791</v>
      </c>
      <c r="AL71" s="1" t="s">
        <v>360</v>
      </c>
      <c r="AM71" s="1"/>
      <c r="AN71" s="1" t="s">
        <v>95</v>
      </c>
      <c r="AO71" s="1"/>
      <c r="AP71" s="1"/>
      <c r="AQ71" s="2"/>
      <c r="AR71" s="1"/>
      <c r="AS71" s="1"/>
      <c r="AT71" s="1"/>
      <c r="AU71" s="1" t="s">
        <v>1023</v>
      </c>
      <c r="AV71" s="7">
        <v>44510.586541911354</v>
      </c>
      <c r="AW71" s="1" t="s">
        <v>403</v>
      </c>
      <c r="AX71" s="6">
        <v>7949.76</v>
      </c>
      <c r="AY71" s="5">
        <v>44470</v>
      </c>
      <c r="AZ71" s="5">
        <v>44561</v>
      </c>
      <c r="BA71" s="5">
        <v>44510</v>
      </c>
      <c r="BB71" s="5">
        <v>44510</v>
      </c>
      <c r="BC71" s="7">
        <v>44561</v>
      </c>
      <c r="BD71" s="1" t="s">
        <v>1044</v>
      </c>
      <c r="BE71" s="1"/>
      <c r="BF71" s="1"/>
      <c r="BG71" s="1" t="s">
        <v>55</v>
      </c>
    </row>
    <row r="72" spans="1:59" x14ac:dyDescent="0.25">
      <c r="A72" s="4">
        <v>67</v>
      </c>
      <c r="B72" s="2" t="str">
        <f>HYPERLINK("https://my.zakupivli.pro/remote/dispatcher/state_purchase_view/31627587", "UA-2021-11-10-008248-a")</f>
        <v>UA-2021-11-10-008248-a</v>
      </c>
      <c r="C72" s="2" t="s">
        <v>777</v>
      </c>
      <c r="D72" s="1" t="s">
        <v>858</v>
      </c>
      <c r="E72" s="1" t="s">
        <v>858</v>
      </c>
      <c r="F72" s="1" t="s">
        <v>255</v>
      </c>
      <c r="G72" s="1" t="s">
        <v>522</v>
      </c>
      <c r="H72" s="1" t="s">
        <v>689</v>
      </c>
      <c r="I72" s="1" t="s">
        <v>974</v>
      </c>
      <c r="J72" s="1" t="s">
        <v>635</v>
      </c>
      <c r="K72" s="1" t="s">
        <v>70</v>
      </c>
      <c r="L72" s="1" t="s">
        <v>57</v>
      </c>
      <c r="M72" s="1" t="s">
        <v>57</v>
      </c>
      <c r="N72" s="1" t="s">
        <v>57</v>
      </c>
      <c r="O72" s="5">
        <v>44510</v>
      </c>
      <c r="P72" s="1"/>
      <c r="Q72" s="1"/>
      <c r="R72" s="1"/>
      <c r="S72" s="1"/>
      <c r="T72" s="1" t="s">
        <v>1019</v>
      </c>
      <c r="U72" s="4">
        <v>1</v>
      </c>
      <c r="V72" s="6">
        <v>4407.6499999999996</v>
      </c>
      <c r="W72" s="1" t="s">
        <v>777</v>
      </c>
      <c r="X72" s="1">
        <v>1</v>
      </c>
      <c r="Y72" s="6">
        <v>4407.6499999999996</v>
      </c>
      <c r="Z72" s="1" t="s">
        <v>1043</v>
      </c>
      <c r="AA72" s="1" t="s">
        <v>1037</v>
      </c>
      <c r="AB72" s="1" t="s">
        <v>580</v>
      </c>
      <c r="AC72" s="1" t="s">
        <v>974</v>
      </c>
      <c r="AD72" s="1" t="s">
        <v>657</v>
      </c>
      <c r="AE72" s="1" t="s">
        <v>780</v>
      </c>
      <c r="AF72" s="6">
        <v>4407.6499999999996</v>
      </c>
      <c r="AG72" s="6">
        <v>4407.6499999999996</v>
      </c>
      <c r="AH72" s="1"/>
      <c r="AI72" s="6">
        <v>0</v>
      </c>
      <c r="AJ72" s="6">
        <v>0</v>
      </c>
      <c r="AK72" s="1" t="s">
        <v>791</v>
      </c>
      <c r="AL72" s="1" t="s">
        <v>360</v>
      </c>
      <c r="AM72" s="1"/>
      <c r="AN72" s="1" t="s">
        <v>95</v>
      </c>
      <c r="AO72" s="1"/>
      <c r="AP72" s="1"/>
      <c r="AQ72" s="2"/>
      <c r="AR72" s="1"/>
      <c r="AS72" s="1"/>
      <c r="AT72" s="1"/>
      <c r="AU72" s="1" t="s">
        <v>1023</v>
      </c>
      <c r="AV72" s="7">
        <v>44510.569696434082</v>
      </c>
      <c r="AW72" s="1" t="s">
        <v>403</v>
      </c>
      <c r="AX72" s="6">
        <v>4407.6499999999996</v>
      </c>
      <c r="AY72" s="5">
        <v>44470</v>
      </c>
      <c r="AZ72" s="5">
        <v>44561</v>
      </c>
      <c r="BA72" s="5">
        <v>44510</v>
      </c>
      <c r="BB72" s="5">
        <v>44510</v>
      </c>
      <c r="BC72" s="7">
        <v>44561</v>
      </c>
      <c r="BD72" s="1" t="s">
        <v>1044</v>
      </c>
      <c r="BE72" s="1"/>
      <c r="BF72" s="1"/>
      <c r="BG72" s="1" t="s">
        <v>55</v>
      </c>
    </row>
    <row r="73" spans="1:59" x14ac:dyDescent="0.25">
      <c r="A73" s="4">
        <v>68</v>
      </c>
      <c r="B73" s="2" t="str">
        <f>HYPERLINK("https://my.zakupivli.pro/remote/dispatcher/state_purchase_view/31606368", "UA-2021-11-10-000941-a")</f>
        <v>UA-2021-11-10-000941-a</v>
      </c>
      <c r="C73" s="2" t="s">
        <v>777</v>
      </c>
      <c r="D73" s="1" t="s">
        <v>805</v>
      </c>
      <c r="E73" s="1" t="s">
        <v>805</v>
      </c>
      <c r="F73" s="1" t="s">
        <v>255</v>
      </c>
      <c r="G73" s="1" t="s">
        <v>346</v>
      </c>
      <c r="H73" s="1" t="s">
        <v>689</v>
      </c>
      <c r="I73" s="1" t="s">
        <v>974</v>
      </c>
      <c r="J73" s="1" t="s">
        <v>635</v>
      </c>
      <c r="K73" s="1" t="s">
        <v>70</v>
      </c>
      <c r="L73" s="1" t="s">
        <v>57</v>
      </c>
      <c r="M73" s="1" t="s">
        <v>57</v>
      </c>
      <c r="N73" s="1" t="s">
        <v>57</v>
      </c>
      <c r="O73" s="5">
        <v>44510</v>
      </c>
      <c r="P73" s="1"/>
      <c r="Q73" s="1"/>
      <c r="R73" s="1"/>
      <c r="S73" s="1"/>
      <c r="T73" s="1" t="s">
        <v>1019</v>
      </c>
      <c r="U73" s="4">
        <v>1</v>
      </c>
      <c r="V73" s="6">
        <v>4250</v>
      </c>
      <c r="W73" s="1" t="s">
        <v>777</v>
      </c>
      <c r="X73" s="1">
        <v>41</v>
      </c>
      <c r="Y73" s="6">
        <v>103.66</v>
      </c>
      <c r="Z73" s="1" t="s">
        <v>1049</v>
      </c>
      <c r="AA73" s="1" t="s">
        <v>1037</v>
      </c>
      <c r="AB73" s="1" t="s">
        <v>580</v>
      </c>
      <c r="AC73" s="1" t="s">
        <v>780</v>
      </c>
      <c r="AD73" s="1" t="s">
        <v>657</v>
      </c>
      <c r="AE73" s="1" t="s">
        <v>780</v>
      </c>
      <c r="AF73" s="6">
        <v>4250</v>
      </c>
      <c r="AG73" s="6">
        <v>103.65853658536585</v>
      </c>
      <c r="AH73" s="1"/>
      <c r="AI73" s="6">
        <v>0</v>
      </c>
      <c r="AJ73" s="6">
        <v>0</v>
      </c>
      <c r="AK73" s="1" t="s">
        <v>789</v>
      </c>
      <c r="AL73" s="1" t="s">
        <v>300</v>
      </c>
      <c r="AM73" s="1"/>
      <c r="AN73" s="1" t="s">
        <v>98</v>
      </c>
      <c r="AO73" s="1"/>
      <c r="AP73" s="1"/>
      <c r="AQ73" s="2"/>
      <c r="AR73" s="1"/>
      <c r="AS73" s="1"/>
      <c r="AT73" s="1"/>
      <c r="AU73" s="1" t="s">
        <v>1023</v>
      </c>
      <c r="AV73" s="7">
        <v>44510.385105704467</v>
      </c>
      <c r="AW73" s="1" t="s">
        <v>244</v>
      </c>
      <c r="AX73" s="6">
        <v>4250</v>
      </c>
      <c r="AY73" s="5">
        <v>44509</v>
      </c>
      <c r="AZ73" s="5">
        <v>44539</v>
      </c>
      <c r="BA73" s="5">
        <v>44509</v>
      </c>
      <c r="BB73" s="5">
        <v>44509</v>
      </c>
      <c r="BC73" s="7">
        <v>44561</v>
      </c>
      <c r="BD73" s="1" t="s">
        <v>1044</v>
      </c>
      <c r="BE73" s="1"/>
      <c r="BF73" s="1"/>
      <c r="BG73" s="1" t="s">
        <v>55</v>
      </c>
    </row>
    <row r="74" spans="1:59" x14ac:dyDescent="0.25">
      <c r="A74" s="4">
        <v>69</v>
      </c>
      <c r="B74" s="2" t="str">
        <f>HYPERLINK("https://my.zakupivli.pro/remote/dispatcher/state_purchase_view/31605238", "UA-2021-11-10-000666-a")</f>
        <v>UA-2021-11-10-000666-a</v>
      </c>
      <c r="C74" s="2" t="s">
        <v>777</v>
      </c>
      <c r="D74" s="1" t="s">
        <v>691</v>
      </c>
      <c r="E74" s="1" t="s">
        <v>691</v>
      </c>
      <c r="F74" s="1" t="s">
        <v>255</v>
      </c>
      <c r="G74" s="1" t="s">
        <v>472</v>
      </c>
      <c r="H74" s="1" t="s">
        <v>689</v>
      </c>
      <c r="I74" s="1" t="s">
        <v>974</v>
      </c>
      <c r="J74" s="1" t="s">
        <v>635</v>
      </c>
      <c r="K74" s="1" t="s">
        <v>70</v>
      </c>
      <c r="L74" s="1" t="s">
        <v>57</v>
      </c>
      <c r="M74" s="1" t="s">
        <v>57</v>
      </c>
      <c r="N74" s="1" t="s">
        <v>57</v>
      </c>
      <c r="O74" s="5">
        <v>44510</v>
      </c>
      <c r="P74" s="1"/>
      <c r="Q74" s="1"/>
      <c r="R74" s="1"/>
      <c r="S74" s="1"/>
      <c r="T74" s="1" t="s">
        <v>1019</v>
      </c>
      <c r="U74" s="4">
        <v>1</v>
      </c>
      <c r="V74" s="6">
        <v>383</v>
      </c>
      <c r="W74" s="1" t="s">
        <v>777</v>
      </c>
      <c r="X74" s="1">
        <v>2</v>
      </c>
      <c r="Y74" s="6">
        <v>191.5</v>
      </c>
      <c r="Z74" s="1" t="s">
        <v>1049</v>
      </c>
      <c r="AA74" s="1" t="s">
        <v>1037</v>
      </c>
      <c r="AB74" s="1" t="s">
        <v>580</v>
      </c>
      <c r="AC74" s="1" t="s">
        <v>780</v>
      </c>
      <c r="AD74" s="1" t="s">
        <v>657</v>
      </c>
      <c r="AE74" s="1" t="s">
        <v>780</v>
      </c>
      <c r="AF74" s="6">
        <v>383</v>
      </c>
      <c r="AG74" s="6">
        <v>191.5</v>
      </c>
      <c r="AH74" s="1"/>
      <c r="AI74" s="6">
        <v>0</v>
      </c>
      <c r="AJ74" s="6">
        <v>0</v>
      </c>
      <c r="AK74" s="1" t="s">
        <v>798</v>
      </c>
      <c r="AL74" s="1" t="s">
        <v>448</v>
      </c>
      <c r="AM74" s="1"/>
      <c r="AN74" s="1" t="s">
        <v>131</v>
      </c>
      <c r="AO74" s="1"/>
      <c r="AP74" s="1"/>
      <c r="AQ74" s="2"/>
      <c r="AR74" s="1"/>
      <c r="AS74" s="1"/>
      <c r="AT74" s="1"/>
      <c r="AU74" s="1" t="s">
        <v>1023</v>
      </c>
      <c r="AV74" s="7">
        <v>44510.374458089616</v>
      </c>
      <c r="AW74" s="1" t="s">
        <v>239</v>
      </c>
      <c r="AX74" s="6">
        <v>383</v>
      </c>
      <c r="AY74" s="5">
        <v>44508</v>
      </c>
      <c r="AZ74" s="5">
        <v>44538</v>
      </c>
      <c r="BA74" s="5">
        <v>44508</v>
      </c>
      <c r="BB74" s="5">
        <v>44508</v>
      </c>
      <c r="BC74" s="7">
        <v>44561</v>
      </c>
      <c r="BD74" s="1" t="s">
        <v>1044</v>
      </c>
      <c r="BE74" s="1"/>
      <c r="BF74" s="1"/>
      <c r="BG74" s="1" t="s">
        <v>55</v>
      </c>
    </row>
    <row r="75" spans="1:59" x14ac:dyDescent="0.25">
      <c r="A75" s="4">
        <v>70</v>
      </c>
      <c r="B75" s="2" t="str">
        <f>HYPERLINK("https://my.zakupivli.pro/remote/dispatcher/state_purchase_view/31604868", "UA-2021-11-10-000534-a")</f>
        <v>UA-2021-11-10-000534-a</v>
      </c>
      <c r="C75" s="2" t="s">
        <v>777</v>
      </c>
      <c r="D75" s="1" t="s">
        <v>717</v>
      </c>
      <c r="E75" s="1" t="s">
        <v>717</v>
      </c>
      <c r="F75" s="1" t="s">
        <v>255</v>
      </c>
      <c r="G75" s="1" t="s">
        <v>346</v>
      </c>
      <c r="H75" s="1" t="s">
        <v>689</v>
      </c>
      <c r="I75" s="1" t="s">
        <v>974</v>
      </c>
      <c r="J75" s="1" t="s">
        <v>635</v>
      </c>
      <c r="K75" s="1" t="s">
        <v>70</v>
      </c>
      <c r="L75" s="1" t="s">
        <v>57</v>
      </c>
      <c r="M75" s="1" t="s">
        <v>57</v>
      </c>
      <c r="N75" s="1" t="s">
        <v>57</v>
      </c>
      <c r="O75" s="5">
        <v>44510</v>
      </c>
      <c r="P75" s="1"/>
      <c r="Q75" s="1"/>
      <c r="R75" s="1"/>
      <c r="S75" s="1"/>
      <c r="T75" s="1" t="s">
        <v>1019</v>
      </c>
      <c r="U75" s="4">
        <v>1</v>
      </c>
      <c r="V75" s="6">
        <v>2096</v>
      </c>
      <c r="W75" s="1" t="s">
        <v>777</v>
      </c>
      <c r="X75" s="1">
        <v>46</v>
      </c>
      <c r="Y75" s="6">
        <v>45.57</v>
      </c>
      <c r="Z75" s="1" t="s">
        <v>1049</v>
      </c>
      <c r="AA75" s="1" t="s">
        <v>1037</v>
      </c>
      <c r="AB75" s="1" t="s">
        <v>580</v>
      </c>
      <c r="AC75" s="1" t="s">
        <v>780</v>
      </c>
      <c r="AD75" s="1" t="s">
        <v>657</v>
      </c>
      <c r="AE75" s="1" t="s">
        <v>780</v>
      </c>
      <c r="AF75" s="6">
        <v>2096</v>
      </c>
      <c r="AG75" s="6">
        <v>45.565217391304351</v>
      </c>
      <c r="AH75" s="1"/>
      <c r="AI75" s="6">
        <v>0</v>
      </c>
      <c r="AJ75" s="6">
        <v>0</v>
      </c>
      <c r="AK75" s="1" t="s">
        <v>790</v>
      </c>
      <c r="AL75" s="1" t="s">
        <v>301</v>
      </c>
      <c r="AM75" s="1"/>
      <c r="AN75" s="1" t="s">
        <v>112</v>
      </c>
      <c r="AO75" s="1"/>
      <c r="AP75" s="1"/>
      <c r="AQ75" s="2"/>
      <c r="AR75" s="1"/>
      <c r="AS75" s="1"/>
      <c r="AT75" s="1"/>
      <c r="AU75" s="1" t="s">
        <v>1023</v>
      </c>
      <c r="AV75" s="7">
        <v>44510.368356561259</v>
      </c>
      <c r="AW75" s="1" t="s">
        <v>243</v>
      </c>
      <c r="AX75" s="6">
        <v>2096</v>
      </c>
      <c r="AY75" s="5">
        <v>44509</v>
      </c>
      <c r="AZ75" s="5">
        <v>44539</v>
      </c>
      <c r="BA75" s="5">
        <v>44509</v>
      </c>
      <c r="BB75" s="5">
        <v>44509</v>
      </c>
      <c r="BC75" s="7">
        <v>44561</v>
      </c>
      <c r="BD75" s="1" t="s">
        <v>1044</v>
      </c>
      <c r="BE75" s="1"/>
      <c r="BF75" s="1"/>
      <c r="BG75" s="1" t="s">
        <v>55</v>
      </c>
    </row>
    <row r="76" spans="1:59" x14ac:dyDescent="0.25">
      <c r="A76" s="4">
        <v>71</v>
      </c>
      <c r="B76" s="2" t="str">
        <f>HYPERLINK("https://my.zakupivli.pro/remote/dispatcher/state_purchase_view/31604465", "UA-2021-11-10-000417-a")</f>
        <v>UA-2021-11-10-000417-a</v>
      </c>
      <c r="C76" s="2" t="s">
        <v>777</v>
      </c>
      <c r="D76" s="1" t="s">
        <v>863</v>
      </c>
      <c r="E76" s="1" t="s">
        <v>863</v>
      </c>
      <c r="F76" s="1" t="s">
        <v>255</v>
      </c>
      <c r="G76" s="1" t="s">
        <v>524</v>
      </c>
      <c r="H76" s="1" t="s">
        <v>689</v>
      </c>
      <c r="I76" s="1" t="s">
        <v>974</v>
      </c>
      <c r="J76" s="1" t="s">
        <v>635</v>
      </c>
      <c r="K76" s="1" t="s">
        <v>70</v>
      </c>
      <c r="L76" s="1" t="s">
        <v>57</v>
      </c>
      <c r="M76" s="1" t="s">
        <v>57</v>
      </c>
      <c r="N76" s="1" t="s">
        <v>57</v>
      </c>
      <c r="O76" s="5">
        <v>44510</v>
      </c>
      <c r="P76" s="1"/>
      <c r="Q76" s="1"/>
      <c r="R76" s="1"/>
      <c r="S76" s="1"/>
      <c r="T76" s="1" t="s">
        <v>1019</v>
      </c>
      <c r="U76" s="4">
        <v>1</v>
      </c>
      <c r="V76" s="6">
        <v>799.37</v>
      </c>
      <c r="W76" s="1" t="s">
        <v>777</v>
      </c>
      <c r="X76" s="1">
        <v>1</v>
      </c>
      <c r="Y76" s="6">
        <v>799.37</v>
      </c>
      <c r="Z76" s="1" t="s">
        <v>1043</v>
      </c>
      <c r="AA76" s="1" t="s">
        <v>1037</v>
      </c>
      <c r="AB76" s="1" t="s">
        <v>580</v>
      </c>
      <c r="AC76" s="1" t="s">
        <v>780</v>
      </c>
      <c r="AD76" s="1" t="s">
        <v>657</v>
      </c>
      <c r="AE76" s="1" t="s">
        <v>780</v>
      </c>
      <c r="AF76" s="6">
        <v>799.37</v>
      </c>
      <c r="AG76" s="6">
        <v>799.37</v>
      </c>
      <c r="AH76" s="1"/>
      <c r="AI76" s="6">
        <v>0</v>
      </c>
      <c r="AJ76" s="6">
        <v>0</v>
      </c>
      <c r="AK76" s="1" t="s">
        <v>602</v>
      </c>
      <c r="AL76" s="1" t="s">
        <v>59</v>
      </c>
      <c r="AM76" s="1"/>
      <c r="AN76" s="1" t="s">
        <v>106</v>
      </c>
      <c r="AO76" s="1"/>
      <c r="AP76" s="1"/>
      <c r="AQ76" s="2"/>
      <c r="AR76" s="1"/>
      <c r="AS76" s="1"/>
      <c r="AT76" s="1"/>
      <c r="AU76" s="1" t="s">
        <v>1023</v>
      </c>
      <c r="AV76" s="7">
        <v>44510.36293481668</v>
      </c>
      <c r="AW76" s="1" t="s">
        <v>551</v>
      </c>
      <c r="AX76" s="6">
        <v>799.37</v>
      </c>
      <c r="AY76" s="5">
        <v>44509</v>
      </c>
      <c r="AZ76" s="5">
        <v>44561</v>
      </c>
      <c r="BA76" s="5">
        <v>44509</v>
      </c>
      <c r="BB76" s="5">
        <v>44509</v>
      </c>
      <c r="BC76" s="7">
        <v>44561</v>
      </c>
      <c r="BD76" s="1" t="s">
        <v>1044</v>
      </c>
      <c r="BE76" s="1"/>
      <c r="BF76" s="1"/>
      <c r="BG76" s="1" t="s">
        <v>55</v>
      </c>
    </row>
    <row r="77" spans="1:59" x14ac:dyDescent="0.25">
      <c r="A77" s="4">
        <v>72</v>
      </c>
      <c r="B77" s="2" t="str">
        <f>HYPERLINK("https://my.zakupivli.pro/remote/dispatcher/state_purchase_view/31484897", "UA-2021-11-05-010508-b")</f>
        <v>UA-2021-11-05-010508-b</v>
      </c>
      <c r="C77" s="2" t="s">
        <v>777</v>
      </c>
      <c r="D77" s="1" t="s">
        <v>719</v>
      </c>
      <c r="E77" s="1" t="s">
        <v>719</v>
      </c>
      <c r="F77" s="1" t="s">
        <v>255</v>
      </c>
      <c r="G77" s="1" t="s">
        <v>478</v>
      </c>
      <c r="H77" s="1" t="s">
        <v>656</v>
      </c>
      <c r="I77" s="1" t="s">
        <v>974</v>
      </c>
      <c r="J77" s="1" t="s">
        <v>635</v>
      </c>
      <c r="K77" s="1" t="s">
        <v>70</v>
      </c>
      <c r="L77" s="1" t="s">
        <v>57</v>
      </c>
      <c r="M77" s="1" t="s">
        <v>57</v>
      </c>
      <c r="N77" s="1" t="s">
        <v>57</v>
      </c>
      <c r="O77" s="5">
        <v>44505</v>
      </c>
      <c r="P77" s="5">
        <v>44505</v>
      </c>
      <c r="Q77" s="5">
        <v>44527</v>
      </c>
      <c r="R77" s="5">
        <v>44505</v>
      </c>
      <c r="S77" s="5">
        <v>44537</v>
      </c>
      <c r="T77" s="7">
        <v>44538.485219907408</v>
      </c>
      <c r="U77" s="4">
        <v>2</v>
      </c>
      <c r="V77" s="6">
        <v>38707606.799999997</v>
      </c>
      <c r="W77" s="1" t="s">
        <v>777</v>
      </c>
      <c r="X77" s="1">
        <v>1</v>
      </c>
      <c r="Y77" s="6">
        <v>38707606.799999997</v>
      </c>
      <c r="Z77" s="1" t="s">
        <v>1045</v>
      </c>
      <c r="AA77" s="6">
        <v>193538.03</v>
      </c>
      <c r="AB77" s="1" t="s">
        <v>580</v>
      </c>
      <c r="AC77" s="1" t="s">
        <v>974</v>
      </c>
      <c r="AD77" s="1" t="s">
        <v>207</v>
      </c>
      <c r="AE77" s="1" t="s">
        <v>780</v>
      </c>
      <c r="AF77" s="6">
        <v>38126662.100000001</v>
      </c>
      <c r="AG77" s="6">
        <v>38126662.100000001</v>
      </c>
      <c r="AH77" s="1" t="s">
        <v>965</v>
      </c>
      <c r="AI77" s="6">
        <v>580944.69999999553</v>
      </c>
      <c r="AJ77" s="6">
        <v>1.5008540905194779E-2</v>
      </c>
      <c r="AK77" s="1" t="s">
        <v>965</v>
      </c>
      <c r="AL77" s="1" t="s">
        <v>434</v>
      </c>
      <c r="AM77" s="1" t="s">
        <v>588</v>
      </c>
      <c r="AN77" s="1" t="s">
        <v>408</v>
      </c>
      <c r="AO77" s="6">
        <v>580944.69999999553</v>
      </c>
      <c r="AP77" s="6">
        <v>1.5008540905194779E-2</v>
      </c>
      <c r="AQ77" s="2" t="str">
        <f>HYPERLINK("https://auctions.prozorro.gov.ua/tenders/7f0183cd834d4b1ebdacc03c358afc56")</f>
        <v>https://auctions.prozorro.gov.ua/tenders/7f0183cd834d4b1ebdacc03c358afc56</v>
      </c>
      <c r="AR77" s="7">
        <v>44545.33646829558</v>
      </c>
      <c r="AS77" s="5">
        <v>44556</v>
      </c>
      <c r="AT77" s="5">
        <v>44566</v>
      </c>
      <c r="AU77" s="1" t="s">
        <v>1023</v>
      </c>
      <c r="AV77" s="7">
        <v>44589.442764346612</v>
      </c>
      <c r="AW77" s="1" t="s">
        <v>132</v>
      </c>
      <c r="AX77" s="6">
        <v>38126662.100000001</v>
      </c>
      <c r="AY77" s="1"/>
      <c r="AZ77" s="5">
        <v>44865</v>
      </c>
      <c r="BA77" s="5">
        <v>44589</v>
      </c>
      <c r="BB77" s="5">
        <v>44589</v>
      </c>
      <c r="BC77" s="7">
        <v>44926</v>
      </c>
      <c r="BD77" s="1" t="s">
        <v>1044</v>
      </c>
      <c r="BE77" s="1"/>
      <c r="BF77" s="1"/>
      <c r="BG77" s="1" t="s">
        <v>435</v>
      </c>
    </row>
    <row r="78" spans="1:59" x14ac:dyDescent="0.25">
      <c r="A78" s="4">
        <v>73</v>
      </c>
      <c r="B78" s="2" t="str">
        <f>HYPERLINK("https://my.zakupivli.pro/remote/dispatcher/state_purchase_view/31443024", "UA-2021-11-04-003764-b")</f>
        <v>UA-2021-11-04-003764-b</v>
      </c>
      <c r="C78" s="2" t="s">
        <v>777</v>
      </c>
      <c r="D78" s="1" t="s">
        <v>598</v>
      </c>
      <c r="E78" s="1" t="s">
        <v>598</v>
      </c>
      <c r="F78" s="1" t="s">
        <v>255</v>
      </c>
      <c r="G78" s="1" t="s">
        <v>541</v>
      </c>
      <c r="H78" s="1" t="s">
        <v>689</v>
      </c>
      <c r="I78" s="1" t="s">
        <v>974</v>
      </c>
      <c r="J78" s="1" t="s">
        <v>635</v>
      </c>
      <c r="K78" s="1" t="s">
        <v>70</v>
      </c>
      <c r="L78" s="1" t="s">
        <v>57</v>
      </c>
      <c r="M78" s="1" t="s">
        <v>57</v>
      </c>
      <c r="N78" s="1" t="s">
        <v>57</v>
      </c>
      <c r="O78" s="5">
        <v>44504</v>
      </c>
      <c r="P78" s="1"/>
      <c r="Q78" s="1"/>
      <c r="R78" s="1"/>
      <c r="S78" s="1"/>
      <c r="T78" s="1" t="s">
        <v>1019</v>
      </c>
      <c r="U78" s="4">
        <v>1</v>
      </c>
      <c r="V78" s="6">
        <v>3542</v>
      </c>
      <c r="W78" s="1" t="s">
        <v>777</v>
      </c>
      <c r="X78" s="1">
        <v>1</v>
      </c>
      <c r="Y78" s="6">
        <v>3542</v>
      </c>
      <c r="Z78" s="1" t="s">
        <v>1043</v>
      </c>
      <c r="AA78" s="1" t="s">
        <v>1037</v>
      </c>
      <c r="AB78" s="1" t="s">
        <v>580</v>
      </c>
      <c r="AC78" s="1" t="s">
        <v>780</v>
      </c>
      <c r="AD78" s="1" t="s">
        <v>657</v>
      </c>
      <c r="AE78" s="1" t="s">
        <v>780</v>
      </c>
      <c r="AF78" s="6">
        <v>3542</v>
      </c>
      <c r="AG78" s="6">
        <v>3542</v>
      </c>
      <c r="AH78" s="1"/>
      <c r="AI78" s="6">
        <v>0</v>
      </c>
      <c r="AJ78" s="6">
        <v>0</v>
      </c>
      <c r="AK78" s="1" t="s">
        <v>970</v>
      </c>
      <c r="AL78" s="1" t="s">
        <v>460</v>
      </c>
      <c r="AM78" s="1"/>
      <c r="AN78" s="1" t="s">
        <v>103</v>
      </c>
      <c r="AO78" s="1"/>
      <c r="AP78" s="1"/>
      <c r="AQ78" s="2"/>
      <c r="AR78" s="1"/>
      <c r="AS78" s="1"/>
      <c r="AT78" s="1"/>
      <c r="AU78" s="1" t="s">
        <v>1023</v>
      </c>
      <c r="AV78" s="7">
        <v>44504.652024606039</v>
      </c>
      <c r="AW78" s="1" t="s">
        <v>167</v>
      </c>
      <c r="AX78" s="6">
        <v>3542</v>
      </c>
      <c r="AY78" s="5">
        <v>44503</v>
      </c>
      <c r="AZ78" s="5">
        <v>44561</v>
      </c>
      <c r="BA78" s="5">
        <v>44503</v>
      </c>
      <c r="BB78" s="5">
        <v>44503</v>
      </c>
      <c r="BC78" s="7">
        <v>44561</v>
      </c>
      <c r="BD78" s="1" t="s">
        <v>1044</v>
      </c>
      <c r="BE78" s="1"/>
      <c r="BF78" s="1"/>
      <c r="BG78" s="1" t="s">
        <v>55</v>
      </c>
    </row>
    <row r="79" spans="1:59" x14ac:dyDescent="0.25">
      <c r="A79" s="4">
        <v>74</v>
      </c>
      <c r="B79" s="2" t="str">
        <f>HYPERLINK("https://my.zakupivli.pro/remote/dispatcher/state_purchase_view/31441774", "UA-2021-11-04-003387-b")</f>
        <v>UA-2021-11-04-003387-b</v>
      </c>
      <c r="C79" s="2" t="s">
        <v>777</v>
      </c>
      <c r="D79" s="1" t="s">
        <v>760</v>
      </c>
      <c r="E79" s="1" t="s">
        <v>760</v>
      </c>
      <c r="F79" s="1" t="s">
        <v>255</v>
      </c>
      <c r="G79" s="1" t="s">
        <v>119</v>
      </c>
      <c r="H79" s="1" t="s">
        <v>689</v>
      </c>
      <c r="I79" s="1" t="s">
        <v>974</v>
      </c>
      <c r="J79" s="1" t="s">
        <v>635</v>
      </c>
      <c r="K79" s="1" t="s">
        <v>70</v>
      </c>
      <c r="L79" s="1" t="s">
        <v>57</v>
      </c>
      <c r="M79" s="1" t="s">
        <v>57</v>
      </c>
      <c r="N79" s="1" t="s">
        <v>57</v>
      </c>
      <c r="O79" s="5">
        <v>44504</v>
      </c>
      <c r="P79" s="1"/>
      <c r="Q79" s="1"/>
      <c r="R79" s="1"/>
      <c r="S79" s="1"/>
      <c r="T79" s="1" t="s">
        <v>1019</v>
      </c>
      <c r="U79" s="4">
        <v>1</v>
      </c>
      <c r="V79" s="6">
        <v>511</v>
      </c>
      <c r="W79" s="1" t="s">
        <v>777</v>
      </c>
      <c r="X79" s="1">
        <v>2</v>
      </c>
      <c r="Y79" s="6">
        <v>255.5</v>
      </c>
      <c r="Z79" s="1" t="s">
        <v>1049</v>
      </c>
      <c r="AA79" s="1" t="s">
        <v>1037</v>
      </c>
      <c r="AB79" s="1" t="s">
        <v>580</v>
      </c>
      <c r="AC79" s="1" t="s">
        <v>780</v>
      </c>
      <c r="AD79" s="1" t="s">
        <v>657</v>
      </c>
      <c r="AE79" s="1" t="s">
        <v>780</v>
      </c>
      <c r="AF79" s="6">
        <v>511</v>
      </c>
      <c r="AG79" s="6">
        <v>255.5</v>
      </c>
      <c r="AH79" s="1"/>
      <c r="AI79" s="6">
        <v>0</v>
      </c>
      <c r="AJ79" s="6">
        <v>0</v>
      </c>
      <c r="AK79" s="1" t="s">
        <v>752</v>
      </c>
      <c r="AL79" s="1" t="s">
        <v>323</v>
      </c>
      <c r="AM79" s="1"/>
      <c r="AN79" s="1" t="s">
        <v>80</v>
      </c>
      <c r="AO79" s="1"/>
      <c r="AP79" s="1"/>
      <c r="AQ79" s="2"/>
      <c r="AR79" s="1"/>
      <c r="AS79" s="1"/>
      <c r="AT79" s="1"/>
      <c r="AU79" s="1" t="s">
        <v>1023</v>
      </c>
      <c r="AV79" s="7">
        <v>44504.644965188527</v>
      </c>
      <c r="AW79" s="1" t="s">
        <v>238</v>
      </c>
      <c r="AX79" s="6">
        <v>511</v>
      </c>
      <c r="AY79" s="5">
        <v>44503</v>
      </c>
      <c r="AZ79" s="5">
        <v>44533</v>
      </c>
      <c r="BA79" s="5">
        <v>44503</v>
      </c>
      <c r="BB79" s="5">
        <v>44503</v>
      </c>
      <c r="BC79" s="7">
        <v>44561</v>
      </c>
      <c r="BD79" s="1" t="s">
        <v>1044</v>
      </c>
      <c r="BE79" s="1"/>
      <c r="BF79" s="1"/>
      <c r="BG79" s="1" t="s">
        <v>55</v>
      </c>
    </row>
    <row r="80" spans="1:59" x14ac:dyDescent="0.25">
      <c r="A80" s="4">
        <v>75</v>
      </c>
      <c r="B80" s="2" t="str">
        <f>HYPERLINK("https://my.zakupivli.pro/remote/dispatcher/state_purchase_view/31440358", "UA-2021-11-04-002783-b")</f>
        <v>UA-2021-11-04-002783-b</v>
      </c>
      <c r="C80" s="2" t="s">
        <v>777</v>
      </c>
      <c r="D80" s="1" t="s">
        <v>830</v>
      </c>
      <c r="E80" s="1" t="s">
        <v>830</v>
      </c>
      <c r="F80" s="1" t="s">
        <v>255</v>
      </c>
      <c r="G80" s="1" t="s">
        <v>535</v>
      </c>
      <c r="H80" s="1" t="s">
        <v>689</v>
      </c>
      <c r="I80" s="1" t="s">
        <v>974</v>
      </c>
      <c r="J80" s="1" t="s">
        <v>635</v>
      </c>
      <c r="K80" s="1" t="s">
        <v>70</v>
      </c>
      <c r="L80" s="1" t="s">
        <v>57</v>
      </c>
      <c r="M80" s="1" t="s">
        <v>57</v>
      </c>
      <c r="N80" s="1" t="s">
        <v>57</v>
      </c>
      <c r="O80" s="5">
        <v>44504</v>
      </c>
      <c r="P80" s="1"/>
      <c r="Q80" s="1"/>
      <c r="R80" s="1"/>
      <c r="S80" s="1"/>
      <c r="T80" s="1" t="s">
        <v>1019</v>
      </c>
      <c r="U80" s="4">
        <v>1</v>
      </c>
      <c r="V80" s="6">
        <v>5000</v>
      </c>
      <c r="W80" s="1" t="s">
        <v>777</v>
      </c>
      <c r="X80" s="1">
        <v>1</v>
      </c>
      <c r="Y80" s="6">
        <v>5000</v>
      </c>
      <c r="Z80" s="1" t="s">
        <v>1043</v>
      </c>
      <c r="AA80" s="1" t="s">
        <v>1037</v>
      </c>
      <c r="AB80" s="1" t="s">
        <v>580</v>
      </c>
      <c r="AC80" s="1" t="s">
        <v>780</v>
      </c>
      <c r="AD80" s="1" t="s">
        <v>657</v>
      </c>
      <c r="AE80" s="1" t="s">
        <v>780</v>
      </c>
      <c r="AF80" s="6">
        <v>5000</v>
      </c>
      <c r="AG80" s="6">
        <v>5000</v>
      </c>
      <c r="AH80" s="1"/>
      <c r="AI80" s="6">
        <v>0</v>
      </c>
      <c r="AJ80" s="6">
        <v>0</v>
      </c>
      <c r="AK80" s="1" t="s">
        <v>971</v>
      </c>
      <c r="AL80" s="1" t="s">
        <v>293</v>
      </c>
      <c r="AM80" s="1"/>
      <c r="AN80" s="1" t="s">
        <v>89</v>
      </c>
      <c r="AO80" s="1"/>
      <c r="AP80" s="1"/>
      <c r="AQ80" s="2"/>
      <c r="AR80" s="1"/>
      <c r="AS80" s="1"/>
      <c r="AT80" s="1"/>
      <c r="AU80" s="1" t="s">
        <v>1023</v>
      </c>
      <c r="AV80" s="7">
        <v>44504.634680205396</v>
      </c>
      <c r="AW80" s="1" t="s">
        <v>241</v>
      </c>
      <c r="AX80" s="6">
        <v>5000</v>
      </c>
      <c r="AY80" s="5">
        <v>44503</v>
      </c>
      <c r="AZ80" s="5">
        <v>44510</v>
      </c>
      <c r="BA80" s="5">
        <v>44503</v>
      </c>
      <c r="BB80" s="5">
        <v>44503</v>
      </c>
      <c r="BC80" s="7">
        <v>44561</v>
      </c>
      <c r="BD80" s="1" t="s">
        <v>1044</v>
      </c>
      <c r="BE80" s="1"/>
      <c r="BF80" s="1"/>
      <c r="BG80" s="1" t="s">
        <v>55</v>
      </c>
    </row>
    <row r="81" spans="1:59" x14ac:dyDescent="0.25">
      <c r="A81" s="4">
        <v>76</v>
      </c>
      <c r="B81" s="2" t="str">
        <f>HYPERLINK("https://my.zakupivli.pro/remote/dispatcher/state_purchase_view/31438477", "UA-2021-11-04-010781-a")</f>
        <v>UA-2021-11-04-010781-a</v>
      </c>
      <c r="C81" s="2" t="s">
        <v>777</v>
      </c>
      <c r="D81" s="1" t="s">
        <v>729</v>
      </c>
      <c r="E81" s="1" t="s">
        <v>1027</v>
      </c>
      <c r="F81" s="1" t="s">
        <v>255</v>
      </c>
      <c r="G81" s="1" t="s">
        <v>346</v>
      </c>
      <c r="H81" s="1" t="s">
        <v>689</v>
      </c>
      <c r="I81" s="1" t="s">
        <v>974</v>
      </c>
      <c r="J81" s="1" t="s">
        <v>635</v>
      </c>
      <c r="K81" s="1" t="s">
        <v>70</v>
      </c>
      <c r="L81" s="1" t="s">
        <v>57</v>
      </c>
      <c r="M81" s="1" t="s">
        <v>57</v>
      </c>
      <c r="N81" s="1" t="s">
        <v>57</v>
      </c>
      <c r="O81" s="5">
        <v>44504</v>
      </c>
      <c r="P81" s="1"/>
      <c r="Q81" s="1"/>
      <c r="R81" s="1"/>
      <c r="S81" s="1"/>
      <c r="T81" s="1" t="s">
        <v>1019</v>
      </c>
      <c r="U81" s="4">
        <v>1</v>
      </c>
      <c r="V81" s="6">
        <v>124.5</v>
      </c>
      <c r="W81" s="1" t="s">
        <v>777</v>
      </c>
      <c r="X81" s="1">
        <v>3</v>
      </c>
      <c r="Y81" s="6">
        <v>41.5</v>
      </c>
      <c r="Z81" s="1" t="s">
        <v>1049</v>
      </c>
      <c r="AA81" s="1" t="s">
        <v>1037</v>
      </c>
      <c r="AB81" s="1" t="s">
        <v>580</v>
      </c>
      <c r="AC81" s="1" t="s">
        <v>780</v>
      </c>
      <c r="AD81" s="1" t="s">
        <v>657</v>
      </c>
      <c r="AE81" s="1" t="s">
        <v>780</v>
      </c>
      <c r="AF81" s="6">
        <v>124.5</v>
      </c>
      <c r="AG81" s="6">
        <v>41.5</v>
      </c>
      <c r="AH81" s="1"/>
      <c r="AI81" s="6">
        <v>0</v>
      </c>
      <c r="AJ81" s="6">
        <v>0</v>
      </c>
      <c r="AK81" s="1" t="s">
        <v>666</v>
      </c>
      <c r="AL81" s="1" t="s">
        <v>396</v>
      </c>
      <c r="AM81" s="1"/>
      <c r="AN81" s="1" t="s">
        <v>101</v>
      </c>
      <c r="AO81" s="1"/>
      <c r="AP81" s="1"/>
      <c r="AQ81" s="2"/>
      <c r="AR81" s="1"/>
      <c r="AS81" s="1"/>
      <c r="AT81" s="1"/>
      <c r="AU81" s="1" t="s">
        <v>1023</v>
      </c>
      <c r="AV81" s="7">
        <v>44504.624601007927</v>
      </c>
      <c r="AW81" s="1" t="s">
        <v>610</v>
      </c>
      <c r="AX81" s="6">
        <v>124.5</v>
      </c>
      <c r="AY81" s="5">
        <v>44502</v>
      </c>
      <c r="AZ81" s="5">
        <v>44561</v>
      </c>
      <c r="BA81" s="5">
        <v>44502</v>
      </c>
      <c r="BB81" s="5">
        <v>44502</v>
      </c>
      <c r="BC81" s="7">
        <v>44561</v>
      </c>
      <c r="BD81" s="1" t="s">
        <v>1044</v>
      </c>
      <c r="BE81" s="1"/>
      <c r="BF81" s="1"/>
      <c r="BG81" s="1" t="s">
        <v>55</v>
      </c>
    </row>
    <row r="82" spans="1:59" x14ac:dyDescent="0.25">
      <c r="A82" s="4">
        <v>77</v>
      </c>
      <c r="B82" s="2" t="str">
        <f>HYPERLINK("https://my.zakupivli.pro/remote/dispatcher/state_purchase_view/31243909", "UA-2021-10-29-003067-a")</f>
        <v>UA-2021-10-29-003067-a</v>
      </c>
      <c r="C82" s="2" t="s">
        <v>777</v>
      </c>
      <c r="D82" s="1" t="s">
        <v>1013</v>
      </c>
      <c r="E82" s="1" t="s">
        <v>1013</v>
      </c>
      <c r="F82" s="1" t="s">
        <v>255</v>
      </c>
      <c r="G82" s="1" t="s">
        <v>573</v>
      </c>
      <c r="H82" s="1" t="s">
        <v>689</v>
      </c>
      <c r="I82" s="1" t="s">
        <v>974</v>
      </c>
      <c r="J82" s="1" t="s">
        <v>635</v>
      </c>
      <c r="K82" s="1" t="s">
        <v>70</v>
      </c>
      <c r="L82" s="1" t="s">
        <v>57</v>
      </c>
      <c r="M82" s="1" t="s">
        <v>57</v>
      </c>
      <c r="N82" s="1" t="s">
        <v>57</v>
      </c>
      <c r="O82" s="5">
        <v>44498</v>
      </c>
      <c r="P82" s="1"/>
      <c r="Q82" s="1"/>
      <c r="R82" s="1"/>
      <c r="S82" s="1"/>
      <c r="T82" s="1" t="s">
        <v>1019</v>
      </c>
      <c r="U82" s="4">
        <v>1</v>
      </c>
      <c r="V82" s="6">
        <v>12000</v>
      </c>
      <c r="W82" s="1" t="s">
        <v>777</v>
      </c>
      <c r="X82" s="1">
        <v>1</v>
      </c>
      <c r="Y82" s="6">
        <v>12000</v>
      </c>
      <c r="Z82" s="1" t="s">
        <v>1043</v>
      </c>
      <c r="AA82" s="1" t="s">
        <v>1037</v>
      </c>
      <c r="AB82" s="1" t="s">
        <v>580</v>
      </c>
      <c r="AC82" s="1" t="s">
        <v>780</v>
      </c>
      <c r="AD82" s="1" t="s">
        <v>657</v>
      </c>
      <c r="AE82" s="1" t="s">
        <v>780</v>
      </c>
      <c r="AF82" s="6">
        <v>12000</v>
      </c>
      <c r="AG82" s="6">
        <v>12000</v>
      </c>
      <c r="AH82" s="1"/>
      <c r="AI82" s="6">
        <v>0</v>
      </c>
      <c r="AJ82" s="6">
        <v>0</v>
      </c>
      <c r="AK82" s="1" t="s">
        <v>751</v>
      </c>
      <c r="AL82" s="1" t="s">
        <v>459</v>
      </c>
      <c r="AM82" s="1"/>
      <c r="AN82" s="1" t="s">
        <v>129</v>
      </c>
      <c r="AO82" s="1"/>
      <c r="AP82" s="1"/>
      <c r="AQ82" s="2"/>
      <c r="AR82" s="1"/>
      <c r="AS82" s="1"/>
      <c r="AT82" s="1"/>
      <c r="AU82" s="1" t="s">
        <v>1023</v>
      </c>
      <c r="AV82" s="7">
        <v>44498.466457199655</v>
      </c>
      <c r="AW82" s="1" t="s">
        <v>436</v>
      </c>
      <c r="AX82" s="6">
        <v>12000</v>
      </c>
      <c r="AY82" s="5">
        <v>44497</v>
      </c>
      <c r="AZ82" s="5">
        <v>44561</v>
      </c>
      <c r="BA82" s="5">
        <v>44497</v>
      </c>
      <c r="BB82" s="5">
        <v>44497</v>
      </c>
      <c r="BC82" s="7">
        <v>44561</v>
      </c>
      <c r="BD82" s="1" t="s">
        <v>1044</v>
      </c>
      <c r="BE82" s="1"/>
      <c r="BF82" s="1"/>
      <c r="BG82" s="1" t="s">
        <v>55</v>
      </c>
    </row>
    <row r="83" spans="1:59" x14ac:dyDescent="0.25">
      <c r="A83" s="4">
        <v>78</v>
      </c>
      <c r="B83" s="2" t="str">
        <f>HYPERLINK("https://my.zakupivli.pro/remote/dispatcher/state_purchase_view/30988054", "UA-2021-10-22-001451-b")</f>
        <v>UA-2021-10-22-001451-b</v>
      </c>
      <c r="C83" s="2" t="s">
        <v>777</v>
      </c>
      <c r="D83" s="1" t="s">
        <v>870</v>
      </c>
      <c r="E83" s="1" t="s">
        <v>870</v>
      </c>
      <c r="F83" s="1" t="s">
        <v>255</v>
      </c>
      <c r="G83" s="1" t="s">
        <v>478</v>
      </c>
      <c r="H83" s="1" t="s">
        <v>689</v>
      </c>
      <c r="I83" s="1" t="s">
        <v>974</v>
      </c>
      <c r="J83" s="1" t="s">
        <v>635</v>
      </c>
      <c r="K83" s="1" t="s">
        <v>70</v>
      </c>
      <c r="L83" s="1" t="s">
        <v>57</v>
      </c>
      <c r="M83" s="1" t="s">
        <v>57</v>
      </c>
      <c r="N83" s="1" t="s">
        <v>57</v>
      </c>
      <c r="O83" s="5">
        <v>44491</v>
      </c>
      <c r="P83" s="1"/>
      <c r="Q83" s="1"/>
      <c r="R83" s="1"/>
      <c r="S83" s="1"/>
      <c r="T83" s="1" t="s">
        <v>1019</v>
      </c>
      <c r="U83" s="4">
        <v>1</v>
      </c>
      <c r="V83" s="6">
        <v>45230</v>
      </c>
      <c r="W83" s="1" t="s">
        <v>777</v>
      </c>
      <c r="X83" s="1">
        <v>1</v>
      </c>
      <c r="Y83" s="6">
        <v>45230</v>
      </c>
      <c r="Z83" s="1" t="s">
        <v>1043</v>
      </c>
      <c r="AA83" s="1" t="s">
        <v>1037</v>
      </c>
      <c r="AB83" s="1" t="s">
        <v>580</v>
      </c>
      <c r="AC83" s="1" t="s">
        <v>974</v>
      </c>
      <c r="AD83" s="1" t="s">
        <v>657</v>
      </c>
      <c r="AE83" s="1" t="s">
        <v>780</v>
      </c>
      <c r="AF83" s="6">
        <v>45230</v>
      </c>
      <c r="AG83" s="6">
        <v>45230</v>
      </c>
      <c r="AH83" s="1"/>
      <c r="AI83" s="6">
        <v>0</v>
      </c>
      <c r="AJ83" s="6">
        <v>0</v>
      </c>
      <c r="AK83" s="1" t="s">
        <v>713</v>
      </c>
      <c r="AL83" s="1" t="s">
        <v>421</v>
      </c>
      <c r="AM83" s="1"/>
      <c r="AN83" s="1" t="s">
        <v>22</v>
      </c>
      <c r="AO83" s="1"/>
      <c r="AP83" s="1"/>
      <c r="AQ83" s="2"/>
      <c r="AR83" s="1"/>
      <c r="AS83" s="1"/>
      <c r="AT83" s="1"/>
      <c r="AU83" s="1" t="s">
        <v>1023</v>
      </c>
      <c r="AV83" s="7">
        <v>44491.410720018554</v>
      </c>
      <c r="AW83" s="1" t="s">
        <v>518</v>
      </c>
      <c r="AX83" s="6">
        <v>45230</v>
      </c>
      <c r="AY83" s="5">
        <v>44470</v>
      </c>
      <c r="AZ83" s="5">
        <v>44500</v>
      </c>
      <c r="BA83" s="5">
        <v>44490</v>
      </c>
      <c r="BB83" s="5">
        <v>44490</v>
      </c>
      <c r="BC83" s="7">
        <v>44561</v>
      </c>
      <c r="BD83" s="1" t="s">
        <v>1044</v>
      </c>
      <c r="BE83" s="1"/>
      <c r="BF83" s="1"/>
      <c r="BG83" s="1" t="s">
        <v>55</v>
      </c>
    </row>
    <row r="84" spans="1:59" x14ac:dyDescent="0.25">
      <c r="A84" s="4">
        <v>79</v>
      </c>
      <c r="B84" s="2" t="str">
        <f>HYPERLINK("https://my.zakupivli.pro/remote/dispatcher/state_purchase_view/30987012", "UA-2021-10-22-001147-b")</f>
        <v>UA-2021-10-22-001147-b</v>
      </c>
      <c r="C84" s="2" t="s">
        <v>777</v>
      </c>
      <c r="D84" s="1" t="s">
        <v>881</v>
      </c>
      <c r="E84" s="1" t="s">
        <v>881</v>
      </c>
      <c r="F84" s="1" t="s">
        <v>255</v>
      </c>
      <c r="G84" s="1" t="s">
        <v>478</v>
      </c>
      <c r="H84" s="1" t="s">
        <v>689</v>
      </c>
      <c r="I84" s="1" t="s">
        <v>974</v>
      </c>
      <c r="J84" s="1" t="s">
        <v>635</v>
      </c>
      <c r="K84" s="1" t="s">
        <v>70</v>
      </c>
      <c r="L84" s="1" t="s">
        <v>57</v>
      </c>
      <c r="M84" s="1" t="s">
        <v>57</v>
      </c>
      <c r="N84" s="1" t="s">
        <v>57</v>
      </c>
      <c r="O84" s="5">
        <v>44491</v>
      </c>
      <c r="P84" s="1"/>
      <c r="Q84" s="1"/>
      <c r="R84" s="1"/>
      <c r="S84" s="1"/>
      <c r="T84" s="1" t="s">
        <v>1019</v>
      </c>
      <c r="U84" s="4">
        <v>1</v>
      </c>
      <c r="V84" s="6">
        <v>42953</v>
      </c>
      <c r="W84" s="1" t="s">
        <v>777</v>
      </c>
      <c r="X84" s="1">
        <v>1</v>
      </c>
      <c r="Y84" s="6">
        <v>42953</v>
      </c>
      <c r="Z84" s="1" t="s">
        <v>1043</v>
      </c>
      <c r="AA84" s="1" t="s">
        <v>1037</v>
      </c>
      <c r="AB84" s="1" t="s">
        <v>580</v>
      </c>
      <c r="AC84" s="1" t="s">
        <v>974</v>
      </c>
      <c r="AD84" s="1" t="s">
        <v>657</v>
      </c>
      <c r="AE84" s="1" t="s">
        <v>780</v>
      </c>
      <c r="AF84" s="6">
        <v>42953</v>
      </c>
      <c r="AG84" s="6">
        <v>42953</v>
      </c>
      <c r="AH84" s="1"/>
      <c r="AI84" s="6">
        <v>0</v>
      </c>
      <c r="AJ84" s="6">
        <v>0</v>
      </c>
      <c r="AK84" s="1" t="s">
        <v>713</v>
      </c>
      <c r="AL84" s="1" t="s">
        <v>421</v>
      </c>
      <c r="AM84" s="1"/>
      <c r="AN84" s="1" t="s">
        <v>22</v>
      </c>
      <c r="AO84" s="1"/>
      <c r="AP84" s="1"/>
      <c r="AQ84" s="2"/>
      <c r="AR84" s="1"/>
      <c r="AS84" s="1"/>
      <c r="AT84" s="1"/>
      <c r="AU84" s="1" t="s">
        <v>1023</v>
      </c>
      <c r="AV84" s="7">
        <v>44491.399203381945</v>
      </c>
      <c r="AW84" s="1" t="s">
        <v>516</v>
      </c>
      <c r="AX84" s="6">
        <v>42953</v>
      </c>
      <c r="AY84" s="5">
        <v>44470</v>
      </c>
      <c r="AZ84" s="5">
        <v>44500</v>
      </c>
      <c r="BA84" s="5">
        <v>44490</v>
      </c>
      <c r="BB84" s="5">
        <v>44490</v>
      </c>
      <c r="BC84" s="7">
        <v>44561</v>
      </c>
      <c r="BD84" s="1" t="s">
        <v>1044</v>
      </c>
      <c r="BE84" s="1"/>
      <c r="BF84" s="1"/>
      <c r="BG84" s="1" t="s">
        <v>55</v>
      </c>
    </row>
    <row r="85" spans="1:59" x14ac:dyDescent="0.25">
      <c r="A85" s="4">
        <v>80</v>
      </c>
      <c r="B85" s="2" t="str">
        <f>HYPERLINK("https://my.zakupivli.pro/remote/dispatcher/state_purchase_view/30983617", "UA-2021-10-22-000090-b")</f>
        <v>UA-2021-10-22-000090-b</v>
      </c>
      <c r="C85" s="2" t="s">
        <v>777</v>
      </c>
      <c r="D85" s="1" t="s">
        <v>678</v>
      </c>
      <c r="E85" s="1" t="s">
        <v>678</v>
      </c>
      <c r="F85" s="1" t="s">
        <v>255</v>
      </c>
      <c r="G85" s="1" t="s">
        <v>379</v>
      </c>
      <c r="H85" s="1" t="s">
        <v>689</v>
      </c>
      <c r="I85" s="1" t="s">
        <v>974</v>
      </c>
      <c r="J85" s="1" t="s">
        <v>635</v>
      </c>
      <c r="K85" s="1" t="s">
        <v>70</v>
      </c>
      <c r="L85" s="1" t="s">
        <v>57</v>
      </c>
      <c r="M85" s="1" t="s">
        <v>57</v>
      </c>
      <c r="N85" s="1" t="s">
        <v>57</v>
      </c>
      <c r="O85" s="5">
        <v>44491</v>
      </c>
      <c r="P85" s="1"/>
      <c r="Q85" s="1"/>
      <c r="R85" s="1"/>
      <c r="S85" s="1"/>
      <c r="T85" s="1" t="s">
        <v>1019</v>
      </c>
      <c r="U85" s="4">
        <v>1</v>
      </c>
      <c r="V85" s="6">
        <v>400</v>
      </c>
      <c r="W85" s="1" t="s">
        <v>777</v>
      </c>
      <c r="X85" s="1">
        <v>2</v>
      </c>
      <c r="Y85" s="6">
        <v>200</v>
      </c>
      <c r="Z85" s="1" t="s">
        <v>1049</v>
      </c>
      <c r="AA85" s="1" t="s">
        <v>1037</v>
      </c>
      <c r="AB85" s="1" t="s">
        <v>580</v>
      </c>
      <c r="AC85" s="1" t="s">
        <v>780</v>
      </c>
      <c r="AD85" s="1" t="s">
        <v>657</v>
      </c>
      <c r="AE85" s="1" t="s">
        <v>780</v>
      </c>
      <c r="AF85" s="6">
        <v>400</v>
      </c>
      <c r="AG85" s="6">
        <v>200</v>
      </c>
      <c r="AH85" s="1"/>
      <c r="AI85" s="6">
        <v>0</v>
      </c>
      <c r="AJ85" s="6">
        <v>0</v>
      </c>
      <c r="AK85" s="1" t="s">
        <v>958</v>
      </c>
      <c r="AL85" s="1" t="s">
        <v>417</v>
      </c>
      <c r="AM85" s="1"/>
      <c r="AN85" s="1" t="s">
        <v>84</v>
      </c>
      <c r="AO85" s="1"/>
      <c r="AP85" s="1"/>
      <c r="AQ85" s="2"/>
      <c r="AR85" s="1"/>
      <c r="AS85" s="1"/>
      <c r="AT85" s="1"/>
      <c r="AU85" s="1" t="s">
        <v>1023</v>
      </c>
      <c r="AV85" s="7">
        <v>44491.341652606403</v>
      </c>
      <c r="AW85" s="1" t="s">
        <v>236</v>
      </c>
      <c r="AX85" s="6">
        <v>400</v>
      </c>
      <c r="AY85" s="5">
        <v>44489</v>
      </c>
      <c r="AZ85" s="5">
        <v>44520</v>
      </c>
      <c r="BA85" s="5">
        <v>44489</v>
      </c>
      <c r="BB85" s="5">
        <v>44489</v>
      </c>
      <c r="BC85" s="7">
        <v>44561</v>
      </c>
      <c r="BD85" s="1" t="s">
        <v>1044</v>
      </c>
      <c r="BE85" s="1"/>
      <c r="BF85" s="1"/>
      <c r="BG85" s="1" t="s">
        <v>55</v>
      </c>
    </row>
    <row r="86" spans="1:59" x14ac:dyDescent="0.25">
      <c r="A86" s="4">
        <v>81</v>
      </c>
      <c r="B86" s="2" t="str">
        <f>HYPERLINK("https://my.zakupivli.pro/remote/dispatcher/state_purchase_view/30747745", "UA-2021-10-13-001055-b")</f>
        <v>UA-2021-10-13-001055-b</v>
      </c>
      <c r="C86" s="2" t="s">
        <v>777</v>
      </c>
      <c r="D86" s="1" t="s">
        <v>717</v>
      </c>
      <c r="E86" s="1" t="s">
        <v>717</v>
      </c>
      <c r="F86" s="1" t="s">
        <v>255</v>
      </c>
      <c r="G86" s="1" t="s">
        <v>346</v>
      </c>
      <c r="H86" s="1" t="s">
        <v>689</v>
      </c>
      <c r="I86" s="1" t="s">
        <v>974</v>
      </c>
      <c r="J86" s="1" t="s">
        <v>635</v>
      </c>
      <c r="K86" s="1" t="s">
        <v>70</v>
      </c>
      <c r="L86" s="1" t="s">
        <v>57</v>
      </c>
      <c r="M86" s="1" t="s">
        <v>57</v>
      </c>
      <c r="N86" s="1" t="s">
        <v>57</v>
      </c>
      <c r="O86" s="5">
        <v>44482</v>
      </c>
      <c r="P86" s="1"/>
      <c r="Q86" s="1"/>
      <c r="R86" s="1"/>
      <c r="S86" s="1"/>
      <c r="T86" s="1" t="s">
        <v>1019</v>
      </c>
      <c r="U86" s="4">
        <v>1</v>
      </c>
      <c r="V86" s="6">
        <v>404</v>
      </c>
      <c r="W86" s="1" t="s">
        <v>777</v>
      </c>
      <c r="X86" s="1">
        <v>52</v>
      </c>
      <c r="Y86" s="6">
        <v>7.77</v>
      </c>
      <c r="Z86" s="1" t="s">
        <v>1049</v>
      </c>
      <c r="AA86" s="1" t="s">
        <v>1037</v>
      </c>
      <c r="AB86" s="1" t="s">
        <v>580</v>
      </c>
      <c r="AC86" s="1" t="s">
        <v>780</v>
      </c>
      <c r="AD86" s="1" t="s">
        <v>657</v>
      </c>
      <c r="AE86" s="1" t="s">
        <v>780</v>
      </c>
      <c r="AF86" s="6">
        <v>404</v>
      </c>
      <c r="AG86" s="6">
        <v>7.7692307692307692</v>
      </c>
      <c r="AH86" s="1"/>
      <c r="AI86" s="6">
        <v>0</v>
      </c>
      <c r="AJ86" s="6">
        <v>0</v>
      </c>
      <c r="AK86" s="1" t="s">
        <v>790</v>
      </c>
      <c r="AL86" s="1" t="s">
        <v>301</v>
      </c>
      <c r="AM86" s="1"/>
      <c r="AN86" s="1" t="s">
        <v>112</v>
      </c>
      <c r="AO86" s="1"/>
      <c r="AP86" s="1"/>
      <c r="AQ86" s="2"/>
      <c r="AR86" s="1"/>
      <c r="AS86" s="1"/>
      <c r="AT86" s="1"/>
      <c r="AU86" s="1" t="s">
        <v>1023</v>
      </c>
      <c r="AV86" s="7">
        <v>44482.398224688921</v>
      </c>
      <c r="AW86" s="1" t="s">
        <v>230</v>
      </c>
      <c r="AX86" s="6">
        <v>404</v>
      </c>
      <c r="AY86" s="5">
        <v>44481</v>
      </c>
      <c r="AZ86" s="5">
        <v>44512</v>
      </c>
      <c r="BA86" s="5">
        <v>44481</v>
      </c>
      <c r="BB86" s="5">
        <v>44481</v>
      </c>
      <c r="BC86" s="7">
        <v>44561</v>
      </c>
      <c r="BD86" s="1" t="s">
        <v>1044</v>
      </c>
      <c r="BE86" s="1"/>
      <c r="BF86" s="1"/>
      <c r="BG86" s="1" t="s">
        <v>55</v>
      </c>
    </row>
    <row r="87" spans="1:59" x14ac:dyDescent="0.25">
      <c r="A87" s="4">
        <v>82</v>
      </c>
      <c r="B87" s="2" t="str">
        <f>HYPERLINK("https://my.zakupivli.pro/remote/dispatcher/state_purchase_view/30746914", "UA-2021-10-13-000855-b")</f>
        <v>UA-2021-10-13-000855-b</v>
      </c>
      <c r="C87" s="2" t="s">
        <v>777</v>
      </c>
      <c r="D87" s="1" t="s">
        <v>1000</v>
      </c>
      <c r="E87" s="1" t="s">
        <v>1000</v>
      </c>
      <c r="F87" s="1" t="s">
        <v>255</v>
      </c>
      <c r="G87" s="1" t="s">
        <v>346</v>
      </c>
      <c r="H87" s="1" t="s">
        <v>689</v>
      </c>
      <c r="I87" s="1" t="s">
        <v>974</v>
      </c>
      <c r="J87" s="1" t="s">
        <v>635</v>
      </c>
      <c r="K87" s="1" t="s">
        <v>70</v>
      </c>
      <c r="L87" s="1" t="s">
        <v>57</v>
      </c>
      <c r="M87" s="1" t="s">
        <v>57</v>
      </c>
      <c r="N87" s="1" t="s">
        <v>57</v>
      </c>
      <c r="O87" s="5">
        <v>44482</v>
      </c>
      <c r="P87" s="1"/>
      <c r="Q87" s="1"/>
      <c r="R87" s="1"/>
      <c r="S87" s="1"/>
      <c r="T87" s="1" t="s">
        <v>1019</v>
      </c>
      <c r="U87" s="4">
        <v>1</v>
      </c>
      <c r="V87" s="6">
        <v>771</v>
      </c>
      <c r="W87" s="1" t="s">
        <v>777</v>
      </c>
      <c r="X87" s="1">
        <v>26</v>
      </c>
      <c r="Y87" s="6">
        <v>29.65</v>
      </c>
      <c r="Z87" s="1" t="s">
        <v>1049</v>
      </c>
      <c r="AA87" s="1" t="s">
        <v>1037</v>
      </c>
      <c r="AB87" s="1" t="s">
        <v>580</v>
      </c>
      <c r="AC87" s="1" t="s">
        <v>780</v>
      </c>
      <c r="AD87" s="1" t="s">
        <v>657</v>
      </c>
      <c r="AE87" s="1" t="s">
        <v>780</v>
      </c>
      <c r="AF87" s="6">
        <v>771</v>
      </c>
      <c r="AG87" s="6">
        <v>29.653846153846153</v>
      </c>
      <c r="AH87" s="1"/>
      <c r="AI87" s="6">
        <v>0</v>
      </c>
      <c r="AJ87" s="6">
        <v>0</v>
      </c>
      <c r="AK87" s="1" t="s">
        <v>789</v>
      </c>
      <c r="AL87" s="1" t="s">
        <v>300</v>
      </c>
      <c r="AM87" s="1"/>
      <c r="AN87" s="1" t="s">
        <v>98</v>
      </c>
      <c r="AO87" s="1"/>
      <c r="AP87" s="1"/>
      <c r="AQ87" s="2"/>
      <c r="AR87" s="1"/>
      <c r="AS87" s="1"/>
      <c r="AT87" s="1"/>
      <c r="AU87" s="1" t="s">
        <v>1023</v>
      </c>
      <c r="AV87" s="7">
        <v>44482.391853484442</v>
      </c>
      <c r="AW87" s="1" t="s">
        <v>231</v>
      </c>
      <c r="AX87" s="6">
        <v>771</v>
      </c>
      <c r="AY87" s="5">
        <v>44481</v>
      </c>
      <c r="AZ87" s="5">
        <v>44512</v>
      </c>
      <c r="BA87" s="5">
        <v>44481</v>
      </c>
      <c r="BB87" s="5">
        <v>44481</v>
      </c>
      <c r="BC87" s="7">
        <v>44561</v>
      </c>
      <c r="BD87" s="1" t="s">
        <v>1044</v>
      </c>
      <c r="BE87" s="1"/>
      <c r="BF87" s="1"/>
      <c r="BG87" s="1" t="s">
        <v>55</v>
      </c>
    </row>
    <row r="88" spans="1:59" x14ac:dyDescent="0.25">
      <c r="A88" s="4">
        <v>83</v>
      </c>
      <c r="B88" s="2" t="str">
        <f>HYPERLINK("https://my.zakupivli.pro/remote/dispatcher/state_purchase_view/30746444", "UA-2021-10-13-000698-b")</f>
        <v>UA-2021-10-13-000698-b</v>
      </c>
      <c r="C88" s="2" t="s">
        <v>777</v>
      </c>
      <c r="D88" s="1" t="s">
        <v>735</v>
      </c>
      <c r="E88" s="1" t="s">
        <v>735</v>
      </c>
      <c r="F88" s="1" t="s">
        <v>255</v>
      </c>
      <c r="G88" s="1" t="s">
        <v>346</v>
      </c>
      <c r="H88" s="1" t="s">
        <v>689</v>
      </c>
      <c r="I88" s="1" t="s">
        <v>974</v>
      </c>
      <c r="J88" s="1" t="s">
        <v>635</v>
      </c>
      <c r="K88" s="1" t="s">
        <v>70</v>
      </c>
      <c r="L88" s="1" t="s">
        <v>57</v>
      </c>
      <c r="M88" s="1" t="s">
        <v>57</v>
      </c>
      <c r="N88" s="1" t="s">
        <v>57</v>
      </c>
      <c r="O88" s="5">
        <v>44482</v>
      </c>
      <c r="P88" s="1"/>
      <c r="Q88" s="1"/>
      <c r="R88" s="1"/>
      <c r="S88" s="1"/>
      <c r="T88" s="1" t="s">
        <v>1019</v>
      </c>
      <c r="U88" s="4">
        <v>1</v>
      </c>
      <c r="V88" s="6">
        <v>140</v>
      </c>
      <c r="W88" s="1" t="s">
        <v>777</v>
      </c>
      <c r="X88" s="1">
        <v>40</v>
      </c>
      <c r="Y88" s="6">
        <v>3.5</v>
      </c>
      <c r="Z88" s="1" t="s">
        <v>1049</v>
      </c>
      <c r="AA88" s="1" t="s">
        <v>1037</v>
      </c>
      <c r="AB88" s="1" t="s">
        <v>580</v>
      </c>
      <c r="AC88" s="1" t="s">
        <v>780</v>
      </c>
      <c r="AD88" s="1" t="s">
        <v>657</v>
      </c>
      <c r="AE88" s="1" t="s">
        <v>780</v>
      </c>
      <c r="AF88" s="6">
        <v>140</v>
      </c>
      <c r="AG88" s="6">
        <v>3.5</v>
      </c>
      <c r="AH88" s="1"/>
      <c r="AI88" s="6">
        <v>0</v>
      </c>
      <c r="AJ88" s="6">
        <v>0</v>
      </c>
      <c r="AK88" s="1" t="s">
        <v>790</v>
      </c>
      <c r="AL88" s="1" t="s">
        <v>301</v>
      </c>
      <c r="AM88" s="1"/>
      <c r="AN88" s="1" t="s">
        <v>112</v>
      </c>
      <c r="AO88" s="1"/>
      <c r="AP88" s="1"/>
      <c r="AQ88" s="2"/>
      <c r="AR88" s="1"/>
      <c r="AS88" s="1"/>
      <c r="AT88" s="1"/>
      <c r="AU88" s="1" t="s">
        <v>1023</v>
      </c>
      <c r="AV88" s="7">
        <v>44482.385948395015</v>
      </c>
      <c r="AW88" s="1" t="s">
        <v>235</v>
      </c>
      <c r="AX88" s="6">
        <v>140</v>
      </c>
      <c r="AY88" s="5">
        <v>44481</v>
      </c>
      <c r="AZ88" s="5">
        <v>44512</v>
      </c>
      <c r="BA88" s="5">
        <v>44481</v>
      </c>
      <c r="BB88" s="5">
        <v>44481</v>
      </c>
      <c r="BC88" s="7">
        <v>44561</v>
      </c>
      <c r="BD88" s="1" t="s">
        <v>1044</v>
      </c>
      <c r="BE88" s="1"/>
      <c r="BF88" s="1"/>
      <c r="BG88" s="1" t="s">
        <v>55</v>
      </c>
    </row>
    <row r="89" spans="1:59" x14ac:dyDescent="0.25">
      <c r="A89" s="4">
        <v>84</v>
      </c>
      <c r="B89" s="2" t="str">
        <f>HYPERLINK("https://my.zakupivli.pro/remote/dispatcher/state_purchase_view/30745246", "UA-2021-10-13-000401-b")</f>
        <v>UA-2021-10-13-000401-b</v>
      </c>
      <c r="C89" s="2" t="s">
        <v>777</v>
      </c>
      <c r="D89" s="1" t="s">
        <v>755</v>
      </c>
      <c r="E89" s="1" t="s">
        <v>755</v>
      </c>
      <c r="F89" s="1" t="s">
        <v>255</v>
      </c>
      <c r="G89" s="1" t="s">
        <v>291</v>
      </c>
      <c r="H89" s="1" t="s">
        <v>689</v>
      </c>
      <c r="I89" s="1" t="s">
        <v>974</v>
      </c>
      <c r="J89" s="1" t="s">
        <v>635</v>
      </c>
      <c r="K89" s="1" t="s">
        <v>70</v>
      </c>
      <c r="L89" s="1" t="s">
        <v>57</v>
      </c>
      <c r="M89" s="1" t="s">
        <v>57</v>
      </c>
      <c r="N89" s="1" t="s">
        <v>57</v>
      </c>
      <c r="O89" s="5">
        <v>44482</v>
      </c>
      <c r="P89" s="1"/>
      <c r="Q89" s="1"/>
      <c r="R89" s="1"/>
      <c r="S89" s="1"/>
      <c r="T89" s="1" t="s">
        <v>1019</v>
      </c>
      <c r="U89" s="4">
        <v>1</v>
      </c>
      <c r="V89" s="6">
        <v>4005</v>
      </c>
      <c r="W89" s="1" t="s">
        <v>777</v>
      </c>
      <c r="X89" s="1">
        <v>335</v>
      </c>
      <c r="Y89" s="6">
        <v>11.96</v>
      </c>
      <c r="Z89" s="1" t="s">
        <v>1049</v>
      </c>
      <c r="AA89" s="1" t="s">
        <v>1037</v>
      </c>
      <c r="AB89" s="1" t="s">
        <v>580</v>
      </c>
      <c r="AC89" s="1" t="s">
        <v>780</v>
      </c>
      <c r="AD89" s="1" t="s">
        <v>657</v>
      </c>
      <c r="AE89" s="1" t="s">
        <v>780</v>
      </c>
      <c r="AF89" s="6">
        <v>4005</v>
      </c>
      <c r="AG89" s="6">
        <v>11.955223880597014</v>
      </c>
      <c r="AH89" s="1"/>
      <c r="AI89" s="6">
        <v>0</v>
      </c>
      <c r="AJ89" s="6">
        <v>0</v>
      </c>
      <c r="AK89" s="1" t="s">
        <v>790</v>
      </c>
      <c r="AL89" s="1" t="s">
        <v>301</v>
      </c>
      <c r="AM89" s="1"/>
      <c r="AN89" s="1" t="s">
        <v>112</v>
      </c>
      <c r="AO89" s="1"/>
      <c r="AP89" s="1"/>
      <c r="AQ89" s="2"/>
      <c r="AR89" s="1"/>
      <c r="AS89" s="1"/>
      <c r="AT89" s="1"/>
      <c r="AU89" s="1" t="s">
        <v>1023</v>
      </c>
      <c r="AV89" s="7">
        <v>44482.37774889249</v>
      </c>
      <c r="AW89" s="1" t="s">
        <v>234</v>
      </c>
      <c r="AX89" s="6">
        <v>4005</v>
      </c>
      <c r="AY89" s="5">
        <v>44481</v>
      </c>
      <c r="AZ89" s="5">
        <v>44512</v>
      </c>
      <c r="BA89" s="5">
        <v>44481</v>
      </c>
      <c r="BB89" s="5">
        <v>44481</v>
      </c>
      <c r="BC89" s="7">
        <v>44561</v>
      </c>
      <c r="BD89" s="1" t="s">
        <v>1044</v>
      </c>
      <c r="BE89" s="1"/>
      <c r="BF89" s="1"/>
      <c r="BG89" s="1" t="s">
        <v>55</v>
      </c>
    </row>
    <row r="90" spans="1:59" x14ac:dyDescent="0.25">
      <c r="A90" s="4">
        <v>85</v>
      </c>
      <c r="B90" s="2" t="str">
        <f>HYPERLINK("https://my.zakupivli.pro/remote/dispatcher/state_purchase_view/30719702", "UA-2021-10-12-007214-b")</f>
        <v>UA-2021-10-12-007214-b</v>
      </c>
      <c r="C90" s="2" t="s">
        <v>777</v>
      </c>
      <c r="D90" s="1" t="s">
        <v>911</v>
      </c>
      <c r="E90" s="1" t="s">
        <v>911</v>
      </c>
      <c r="F90" s="1" t="s">
        <v>255</v>
      </c>
      <c r="G90" s="1" t="s">
        <v>349</v>
      </c>
      <c r="H90" s="1" t="s">
        <v>807</v>
      </c>
      <c r="I90" s="1" t="s">
        <v>974</v>
      </c>
      <c r="J90" s="1" t="s">
        <v>635</v>
      </c>
      <c r="K90" s="1" t="s">
        <v>70</v>
      </c>
      <c r="L90" s="1" t="s">
        <v>57</v>
      </c>
      <c r="M90" s="1" t="s">
        <v>57</v>
      </c>
      <c r="N90" s="1" t="s">
        <v>57</v>
      </c>
      <c r="O90" s="5">
        <v>44481</v>
      </c>
      <c r="P90" s="1"/>
      <c r="Q90" s="1"/>
      <c r="R90" s="1"/>
      <c r="S90" s="1"/>
      <c r="T90" s="1" t="s">
        <v>1019</v>
      </c>
      <c r="U90" s="4">
        <v>1</v>
      </c>
      <c r="V90" s="6">
        <v>300000</v>
      </c>
      <c r="W90" s="1" t="s">
        <v>777</v>
      </c>
      <c r="X90" s="1">
        <v>1</v>
      </c>
      <c r="Y90" s="6">
        <v>300000</v>
      </c>
      <c r="Z90" s="1" t="s">
        <v>1028</v>
      </c>
      <c r="AA90" s="1" t="s">
        <v>1037</v>
      </c>
      <c r="AB90" s="1" t="s">
        <v>580</v>
      </c>
      <c r="AC90" s="1" t="s">
        <v>974</v>
      </c>
      <c r="AD90" s="1" t="s">
        <v>657</v>
      </c>
      <c r="AE90" s="1" t="s">
        <v>780</v>
      </c>
      <c r="AF90" s="6">
        <v>299900</v>
      </c>
      <c r="AG90" s="6">
        <v>299900</v>
      </c>
      <c r="AH90" s="1"/>
      <c r="AI90" s="6">
        <v>100</v>
      </c>
      <c r="AJ90" s="6">
        <v>3.3333333333333332E-4</v>
      </c>
      <c r="AK90" s="1" t="s">
        <v>966</v>
      </c>
      <c r="AL90" s="1" t="s">
        <v>387</v>
      </c>
      <c r="AM90" s="1"/>
      <c r="AN90" s="1" t="s">
        <v>71</v>
      </c>
      <c r="AO90" s="6">
        <v>100</v>
      </c>
      <c r="AP90" s="6">
        <v>3.3333333333333332E-4</v>
      </c>
      <c r="AQ90" s="2"/>
      <c r="AR90" s="1"/>
      <c r="AS90" s="5">
        <v>44492</v>
      </c>
      <c r="AT90" s="5">
        <v>44517</v>
      </c>
      <c r="AU90" s="1" t="s">
        <v>1023</v>
      </c>
      <c r="AV90" s="7">
        <v>44494.366875267442</v>
      </c>
      <c r="AW90" s="1" t="s">
        <v>237</v>
      </c>
      <c r="AX90" s="6">
        <v>299900</v>
      </c>
      <c r="AY90" s="1"/>
      <c r="AZ90" s="5">
        <v>44515</v>
      </c>
      <c r="BA90" s="5">
        <v>44494</v>
      </c>
      <c r="BB90" s="5">
        <v>44494</v>
      </c>
      <c r="BC90" s="7">
        <v>44561</v>
      </c>
      <c r="BD90" s="1" t="s">
        <v>1044</v>
      </c>
      <c r="BE90" s="1"/>
      <c r="BF90" s="1"/>
      <c r="BG90" s="1" t="s">
        <v>55</v>
      </c>
    </row>
    <row r="91" spans="1:59" x14ac:dyDescent="0.25">
      <c r="A91" s="4">
        <v>86</v>
      </c>
      <c r="B91" s="2" t="str">
        <f>HYPERLINK("https://my.zakupivli.pro/remote/dispatcher/state_purchase_view/30688394", "UA-2021-10-11-011259-b")</f>
        <v>UA-2021-10-11-011259-b</v>
      </c>
      <c r="C91" s="2" t="s">
        <v>777</v>
      </c>
      <c r="D91" s="1" t="s">
        <v>721</v>
      </c>
      <c r="E91" s="1" t="s">
        <v>721</v>
      </c>
      <c r="F91" s="1" t="s">
        <v>255</v>
      </c>
      <c r="G91" s="1" t="s">
        <v>478</v>
      </c>
      <c r="H91" s="1" t="s">
        <v>933</v>
      </c>
      <c r="I91" s="1" t="s">
        <v>974</v>
      </c>
      <c r="J91" s="1" t="s">
        <v>635</v>
      </c>
      <c r="K91" s="1" t="s">
        <v>70</v>
      </c>
      <c r="L91" s="1" t="s">
        <v>57</v>
      </c>
      <c r="M91" s="1" t="s">
        <v>57</v>
      </c>
      <c r="N91" s="1" t="s">
        <v>57</v>
      </c>
      <c r="O91" s="5">
        <v>44480</v>
      </c>
      <c r="P91" s="5">
        <v>44480</v>
      </c>
      <c r="Q91" s="5">
        <v>44488</v>
      </c>
      <c r="R91" s="5">
        <v>44488</v>
      </c>
      <c r="S91" s="5">
        <v>44495</v>
      </c>
      <c r="T91" s="1" t="s">
        <v>1020</v>
      </c>
      <c r="U91" s="4">
        <v>1</v>
      </c>
      <c r="V91" s="6">
        <v>1498635.6</v>
      </c>
      <c r="W91" s="1" t="s">
        <v>777</v>
      </c>
      <c r="X91" s="1">
        <v>1</v>
      </c>
      <c r="Y91" s="6">
        <v>1498635.6</v>
      </c>
      <c r="Z91" s="1" t="s">
        <v>1045</v>
      </c>
      <c r="AA91" s="6">
        <v>7493.18</v>
      </c>
      <c r="AB91" s="1" t="s">
        <v>580</v>
      </c>
      <c r="AC91" s="1" t="s">
        <v>974</v>
      </c>
      <c r="AD91" s="1" t="s">
        <v>489</v>
      </c>
      <c r="AE91" s="1" t="s">
        <v>780</v>
      </c>
      <c r="AF91" s="6">
        <v>1498570.8</v>
      </c>
      <c r="AG91" s="6">
        <v>1498570.8</v>
      </c>
      <c r="AH91" s="1" t="s">
        <v>944</v>
      </c>
      <c r="AI91" s="6">
        <v>64.800000000046566</v>
      </c>
      <c r="AJ91" s="6">
        <v>4.3239330495049341E-5</v>
      </c>
      <c r="AK91" s="1" t="s">
        <v>944</v>
      </c>
      <c r="AL91" s="1" t="s">
        <v>446</v>
      </c>
      <c r="AM91" s="1" t="s">
        <v>590</v>
      </c>
      <c r="AN91" s="1" t="s">
        <v>40</v>
      </c>
      <c r="AO91" s="6">
        <v>64.800000000046566</v>
      </c>
      <c r="AP91" s="6">
        <v>4.3239330495049341E-5</v>
      </c>
      <c r="AQ91" s="2"/>
      <c r="AR91" s="7">
        <v>44498.426412352812</v>
      </c>
      <c r="AS91" s="5">
        <v>44499</v>
      </c>
      <c r="AT91" s="5">
        <v>44518</v>
      </c>
      <c r="AU91" s="1" t="s">
        <v>1023</v>
      </c>
      <c r="AV91" s="7">
        <v>44511.590803788218</v>
      </c>
      <c r="AW91" s="1" t="s">
        <v>525</v>
      </c>
      <c r="AX91" s="6">
        <v>1498570.8</v>
      </c>
      <c r="AY91" s="1"/>
      <c r="AZ91" s="5">
        <v>44865</v>
      </c>
      <c r="BA91" s="5">
        <v>44511</v>
      </c>
      <c r="BB91" s="5">
        <v>44511</v>
      </c>
      <c r="BC91" s="7">
        <v>44926</v>
      </c>
      <c r="BD91" s="1" t="s">
        <v>1044</v>
      </c>
      <c r="BE91" s="1"/>
      <c r="BF91" s="1"/>
      <c r="BG91" s="1" t="s">
        <v>447</v>
      </c>
    </row>
    <row r="92" spans="1:59" x14ac:dyDescent="0.25">
      <c r="A92" s="4">
        <v>87</v>
      </c>
      <c r="B92" s="2" t="str">
        <f>HYPERLINK("https://my.zakupivli.pro/remote/dispatcher/state_purchase_view/30687539", "UA-2021-10-11-011023-b")</f>
        <v>UA-2021-10-11-011023-b</v>
      </c>
      <c r="C92" s="2" t="s">
        <v>777</v>
      </c>
      <c r="D92" s="1" t="s">
        <v>723</v>
      </c>
      <c r="E92" s="1" t="s">
        <v>723</v>
      </c>
      <c r="F92" s="1" t="s">
        <v>255</v>
      </c>
      <c r="G92" s="1" t="s">
        <v>478</v>
      </c>
      <c r="H92" s="1" t="s">
        <v>933</v>
      </c>
      <c r="I92" s="1" t="s">
        <v>974</v>
      </c>
      <c r="J92" s="1" t="s">
        <v>635</v>
      </c>
      <c r="K92" s="1" t="s">
        <v>70</v>
      </c>
      <c r="L92" s="1" t="s">
        <v>57</v>
      </c>
      <c r="M92" s="1" t="s">
        <v>57</v>
      </c>
      <c r="N92" s="1" t="s">
        <v>57</v>
      </c>
      <c r="O92" s="5">
        <v>44480</v>
      </c>
      <c r="P92" s="5">
        <v>44480</v>
      </c>
      <c r="Q92" s="5">
        <v>44488</v>
      </c>
      <c r="R92" s="5">
        <v>44488</v>
      </c>
      <c r="S92" s="5">
        <v>44495</v>
      </c>
      <c r="T92" s="1" t="s">
        <v>1020</v>
      </c>
      <c r="U92" s="4">
        <v>1</v>
      </c>
      <c r="V92" s="6">
        <v>1498635.2</v>
      </c>
      <c r="W92" s="1" t="s">
        <v>777</v>
      </c>
      <c r="X92" s="1">
        <v>1</v>
      </c>
      <c r="Y92" s="6">
        <v>1498635.2</v>
      </c>
      <c r="Z92" s="1" t="s">
        <v>1045</v>
      </c>
      <c r="AA92" s="6">
        <v>7493.18</v>
      </c>
      <c r="AB92" s="1" t="s">
        <v>580</v>
      </c>
      <c r="AC92" s="1" t="s">
        <v>974</v>
      </c>
      <c r="AD92" s="1" t="s">
        <v>489</v>
      </c>
      <c r="AE92" s="1" t="s">
        <v>780</v>
      </c>
      <c r="AF92" s="6">
        <v>1498570.8</v>
      </c>
      <c r="AG92" s="6">
        <v>1498570.8</v>
      </c>
      <c r="AH92" s="1" t="s">
        <v>944</v>
      </c>
      <c r="AI92" s="6">
        <v>64.399999999906868</v>
      </c>
      <c r="AJ92" s="6">
        <v>4.2972432517204236E-5</v>
      </c>
      <c r="AK92" s="1" t="s">
        <v>944</v>
      </c>
      <c r="AL92" s="1" t="s">
        <v>446</v>
      </c>
      <c r="AM92" s="1" t="s">
        <v>590</v>
      </c>
      <c r="AN92" s="1" t="s">
        <v>40</v>
      </c>
      <c r="AO92" s="6">
        <v>64.399999999906868</v>
      </c>
      <c r="AP92" s="6">
        <v>4.2972432517204236E-5</v>
      </c>
      <c r="AQ92" s="2"/>
      <c r="AR92" s="7">
        <v>44498.421031376842</v>
      </c>
      <c r="AS92" s="5">
        <v>44499</v>
      </c>
      <c r="AT92" s="5">
        <v>44518</v>
      </c>
      <c r="AU92" s="1" t="s">
        <v>1023</v>
      </c>
      <c r="AV92" s="7">
        <v>44511.594458036991</v>
      </c>
      <c r="AW92" s="1" t="s">
        <v>527</v>
      </c>
      <c r="AX92" s="6">
        <v>1498570.8</v>
      </c>
      <c r="AY92" s="1"/>
      <c r="AZ92" s="5">
        <v>44865</v>
      </c>
      <c r="BA92" s="5">
        <v>44511</v>
      </c>
      <c r="BB92" s="5">
        <v>44511</v>
      </c>
      <c r="BC92" s="7">
        <v>44926</v>
      </c>
      <c r="BD92" s="1" t="s">
        <v>1044</v>
      </c>
      <c r="BE92" s="1"/>
      <c r="BF92" s="1"/>
      <c r="BG92" s="1" t="s">
        <v>447</v>
      </c>
    </row>
    <row r="93" spans="1:59" x14ac:dyDescent="0.25">
      <c r="A93" s="4">
        <v>88</v>
      </c>
      <c r="B93" s="2" t="str">
        <f>HYPERLINK("https://my.zakupivli.pro/remote/dispatcher/state_purchase_view/30686601", "UA-2021-10-11-010697-b")</f>
        <v>UA-2021-10-11-010697-b</v>
      </c>
      <c r="C93" s="2" t="s">
        <v>777</v>
      </c>
      <c r="D93" s="1" t="s">
        <v>722</v>
      </c>
      <c r="E93" s="1" t="s">
        <v>722</v>
      </c>
      <c r="F93" s="1" t="s">
        <v>255</v>
      </c>
      <c r="G93" s="1" t="s">
        <v>478</v>
      </c>
      <c r="H93" s="1" t="s">
        <v>933</v>
      </c>
      <c r="I93" s="1" t="s">
        <v>974</v>
      </c>
      <c r="J93" s="1" t="s">
        <v>635</v>
      </c>
      <c r="K93" s="1" t="s">
        <v>70</v>
      </c>
      <c r="L93" s="1" t="s">
        <v>57</v>
      </c>
      <c r="M93" s="1" t="s">
        <v>57</v>
      </c>
      <c r="N93" s="1" t="s">
        <v>57</v>
      </c>
      <c r="O93" s="5">
        <v>44480</v>
      </c>
      <c r="P93" s="5">
        <v>44480</v>
      </c>
      <c r="Q93" s="5">
        <v>44488</v>
      </c>
      <c r="R93" s="5">
        <v>44488</v>
      </c>
      <c r="S93" s="5">
        <v>44495</v>
      </c>
      <c r="T93" s="1" t="s">
        <v>1020</v>
      </c>
      <c r="U93" s="4">
        <v>1</v>
      </c>
      <c r="V93" s="6">
        <v>1498832.6</v>
      </c>
      <c r="W93" s="1" t="s">
        <v>777</v>
      </c>
      <c r="X93" s="1">
        <v>1</v>
      </c>
      <c r="Y93" s="6">
        <v>1498832.6</v>
      </c>
      <c r="Z93" s="1" t="s">
        <v>1045</v>
      </c>
      <c r="AA93" s="6">
        <v>7494.16</v>
      </c>
      <c r="AB93" s="1" t="s">
        <v>580</v>
      </c>
      <c r="AC93" s="1" t="s">
        <v>974</v>
      </c>
      <c r="AD93" s="1" t="s">
        <v>489</v>
      </c>
      <c r="AE93" s="1" t="s">
        <v>780</v>
      </c>
      <c r="AF93" s="6">
        <v>1498699.2</v>
      </c>
      <c r="AG93" s="6">
        <v>1498699.2</v>
      </c>
      <c r="AH93" s="1" t="s">
        <v>944</v>
      </c>
      <c r="AI93" s="6">
        <v>133.4000000001397</v>
      </c>
      <c r="AJ93" s="6">
        <v>8.9002601091102293E-5</v>
      </c>
      <c r="AK93" s="1" t="s">
        <v>944</v>
      </c>
      <c r="AL93" s="1" t="s">
        <v>446</v>
      </c>
      <c r="AM93" s="1" t="s">
        <v>590</v>
      </c>
      <c r="AN93" s="1" t="s">
        <v>40</v>
      </c>
      <c r="AO93" s="6">
        <v>133.4000000001397</v>
      </c>
      <c r="AP93" s="6">
        <v>8.9002601091102293E-5</v>
      </c>
      <c r="AQ93" s="2"/>
      <c r="AR93" s="7">
        <v>44498.419429148031</v>
      </c>
      <c r="AS93" s="5">
        <v>44499</v>
      </c>
      <c r="AT93" s="5">
        <v>44518</v>
      </c>
      <c r="AU93" s="1" t="s">
        <v>1023</v>
      </c>
      <c r="AV93" s="7">
        <v>44511.598507263079</v>
      </c>
      <c r="AW93" s="1" t="s">
        <v>528</v>
      </c>
      <c r="AX93" s="6">
        <v>1498699.2</v>
      </c>
      <c r="AY93" s="1"/>
      <c r="AZ93" s="5">
        <v>44865</v>
      </c>
      <c r="BA93" s="5">
        <v>44511</v>
      </c>
      <c r="BB93" s="5">
        <v>44511</v>
      </c>
      <c r="BC93" s="7">
        <v>44926</v>
      </c>
      <c r="BD93" s="1" t="s">
        <v>1044</v>
      </c>
      <c r="BE93" s="1"/>
      <c r="BF93" s="1"/>
      <c r="BG93" s="1" t="s">
        <v>447</v>
      </c>
    </row>
    <row r="94" spans="1:59" x14ac:dyDescent="0.25">
      <c r="A94" s="4">
        <v>89</v>
      </c>
      <c r="B94" s="2" t="str">
        <f>HYPERLINK("https://my.zakupivli.pro/remote/dispatcher/state_purchase_view/30683569", "UA-2021-10-11-009848-b")</f>
        <v>UA-2021-10-11-009848-b</v>
      </c>
      <c r="C94" s="2" t="s">
        <v>777</v>
      </c>
      <c r="D94" s="1" t="s">
        <v>724</v>
      </c>
      <c r="E94" s="1" t="s">
        <v>724</v>
      </c>
      <c r="F94" s="1" t="s">
        <v>255</v>
      </c>
      <c r="G94" s="1" t="s">
        <v>478</v>
      </c>
      <c r="H94" s="1" t="s">
        <v>933</v>
      </c>
      <c r="I94" s="1" t="s">
        <v>974</v>
      </c>
      <c r="J94" s="1" t="s">
        <v>635</v>
      </c>
      <c r="K94" s="1" t="s">
        <v>70</v>
      </c>
      <c r="L94" s="1" t="s">
        <v>57</v>
      </c>
      <c r="M94" s="1" t="s">
        <v>57</v>
      </c>
      <c r="N94" s="1" t="s">
        <v>57</v>
      </c>
      <c r="O94" s="5">
        <v>44480</v>
      </c>
      <c r="P94" s="5">
        <v>44480</v>
      </c>
      <c r="Q94" s="5">
        <v>44488</v>
      </c>
      <c r="R94" s="5">
        <v>44488</v>
      </c>
      <c r="S94" s="5">
        <v>44495</v>
      </c>
      <c r="T94" s="1" t="s">
        <v>1020</v>
      </c>
      <c r="U94" s="4">
        <v>1</v>
      </c>
      <c r="V94" s="6">
        <v>1495689.6</v>
      </c>
      <c r="W94" s="1" t="s">
        <v>777</v>
      </c>
      <c r="X94" s="1">
        <v>1</v>
      </c>
      <c r="Y94" s="6">
        <v>1495689.6</v>
      </c>
      <c r="Z94" s="1" t="s">
        <v>1045</v>
      </c>
      <c r="AA94" s="6">
        <v>7478.45</v>
      </c>
      <c r="AB94" s="1" t="s">
        <v>580</v>
      </c>
      <c r="AC94" s="1" t="s">
        <v>974</v>
      </c>
      <c r="AD94" s="1" t="s">
        <v>489</v>
      </c>
      <c r="AE94" s="1" t="s">
        <v>780</v>
      </c>
      <c r="AF94" s="6">
        <v>1495152</v>
      </c>
      <c r="AG94" s="6">
        <v>1495152</v>
      </c>
      <c r="AH94" s="1" t="s">
        <v>944</v>
      </c>
      <c r="AI94" s="6">
        <v>537.60000000009313</v>
      </c>
      <c r="AJ94" s="6">
        <v>3.5943286628461752E-4</v>
      </c>
      <c r="AK94" s="1" t="s">
        <v>944</v>
      </c>
      <c r="AL94" s="1" t="s">
        <v>446</v>
      </c>
      <c r="AM94" s="1" t="s">
        <v>590</v>
      </c>
      <c r="AN94" s="1" t="s">
        <v>40</v>
      </c>
      <c r="AO94" s="6">
        <v>537.60000000009313</v>
      </c>
      <c r="AP94" s="6">
        <v>3.5943286628461752E-4</v>
      </c>
      <c r="AQ94" s="2"/>
      <c r="AR94" s="7">
        <v>44498.41739275596</v>
      </c>
      <c r="AS94" s="5">
        <v>44499</v>
      </c>
      <c r="AT94" s="5">
        <v>44518</v>
      </c>
      <c r="AU94" s="1" t="s">
        <v>1023</v>
      </c>
      <c r="AV94" s="7">
        <v>44511.602149878985</v>
      </c>
      <c r="AW94" s="1" t="s">
        <v>521</v>
      </c>
      <c r="AX94" s="6">
        <v>1495152</v>
      </c>
      <c r="AY94" s="1"/>
      <c r="AZ94" s="5">
        <v>44865</v>
      </c>
      <c r="BA94" s="5">
        <v>44511</v>
      </c>
      <c r="BB94" s="5">
        <v>44511</v>
      </c>
      <c r="BC94" s="7">
        <v>44926</v>
      </c>
      <c r="BD94" s="1" t="s">
        <v>1044</v>
      </c>
      <c r="BE94" s="1"/>
      <c r="BF94" s="1"/>
      <c r="BG94" s="1" t="s">
        <v>447</v>
      </c>
    </row>
    <row r="95" spans="1:59" x14ac:dyDescent="0.25">
      <c r="A95" s="4">
        <v>90</v>
      </c>
      <c r="B95" s="2" t="str">
        <f>HYPERLINK("https://my.zakupivli.pro/remote/dispatcher/state_purchase_view/30674568", "UA-2021-10-11-007305-b")</f>
        <v>UA-2021-10-11-007305-b</v>
      </c>
      <c r="C95" s="2" t="s">
        <v>777</v>
      </c>
      <c r="D95" s="1" t="s">
        <v>978</v>
      </c>
      <c r="E95" s="1" t="s">
        <v>978</v>
      </c>
      <c r="F95" s="1" t="s">
        <v>255</v>
      </c>
      <c r="G95" s="1" t="s">
        <v>537</v>
      </c>
      <c r="H95" s="1" t="s">
        <v>689</v>
      </c>
      <c r="I95" s="1" t="s">
        <v>974</v>
      </c>
      <c r="J95" s="1" t="s">
        <v>635</v>
      </c>
      <c r="K95" s="1" t="s">
        <v>70</v>
      </c>
      <c r="L95" s="1" t="s">
        <v>57</v>
      </c>
      <c r="M95" s="1" t="s">
        <v>57</v>
      </c>
      <c r="N95" s="1" t="s">
        <v>57</v>
      </c>
      <c r="O95" s="5">
        <v>44480</v>
      </c>
      <c r="P95" s="1"/>
      <c r="Q95" s="1"/>
      <c r="R95" s="1"/>
      <c r="S95" s="1"/>
      <c r="T95" s="1" t="s">
        <v>1019</v>
      </c>
      <c r="U95" s="4">
        <v>1</v>
      </c>
      <c r="V95" s="6">
        <v>19649.47</v>
      </c>
      <c r="W95" s="1" t="s">
        <v>777</v>
      </c>
      <c r="X95" s="1">
        <v>1</v>
      </c>
      <c r="Y95" s="6">
        <v>19649.47</v>
      </c>
      <c r="Z95" s="1" t="s">
        <v>1045</v>
      </c>
      <c r="AA95" s="1" t="s">
        <v>1037</v>
      </c>
      <c r="AB95" s="1" t="s">
        <v>580</v>
      </c>
      <c r="AC95" s="1" t="s">
        <v>780</v>
      </c>
      <c r="AD95" s="1" t="s">
        <v>657</v>
      </c>
      <c r="AE95" s="1" t="s">
        <v>780</v>
      </c>
      <c r="AF95" s="6">
        <v>19649.47</v>
      </c>
      <c r="AG95" s="6">
        <v>19649.47</v>
      </c>
      <c r="AH95" s="1"/>
      <c r="AI95" s="6">
        <v>0</v>
      </c>
      <c r="AJ95" s="6">
        <v>0</v>
      </c>
      <c r="AK95" s="1" t="s">
        <v>796</v>
      </c>
      <c r="AL95" s="1" t="s">
        <v>271</v>
      </c>
      <c r="AM95" s="1"/>
      <c r="AN95" s="1" t="s">
        <v>10</v>
      </c>
      <c r="AO95" s="1"/>
      <c r="AP95" s="1"/>
      <c r="AQ95" s="2"/>
      <c r="AR95" s="1"/>
      <c r="AS95" s="1"/>
      <c r="AT95" s="1"/>
      <c r="AU95" s="1" t="s">
        <v>1023</v>
      </c>
      <c r="AV95" s="7">
        <v>44480.604556252532</v>
      </c>
      <c r="AW95" s="1" t="s">
        <v>513</v>
      </c>
      <c r="AX95" s="6">
        <v>19649.47</v>
      </c>
      <c r="AY95" s="1"/>
      <c r="AZ95" s="5">
        <v>44865</v>
      </c>
      <c r="BA95" s="5">
        <v>44480</v>
      </c>
      <c r="BB95" s="5">
        <v>44480</v>
      </c>
      <c r="BC95" s="7">
        <v>44926</v>
      </c>
      <c r="BD95" s="1" t="s">
        <v>1044</v>
      </c>
      <c r="BE95" s="1"/>
      <c r="BF95" s="1"/>
      <c r="BG95" s="1" t="s">
        <v>55</v>
      </c>
    </row>
    <row r="96" spans="1:59" x14ac:dyDescent="0.25">
      <c r="A96" s="4">
        <v>91</v>
      </c>
      <c r="B96" s="2" t="str">
        <f>HYPERLINK("https://my.zakupivli.pro/remote/dispatcher/state_purchase_view/30673467", "UA-2021-10-11-007007-b")</f>
        <v>UA-2021-10-11-007007-b</v>
      </c>
      <c r="C96" s="2" t="s">
        <v>777</v>
      </c>
      <c r="D96" s="1" t="s">
        <v>979</v>
      </c>
      <c r="E96" s="1" t="s">
        <v>979</v>
      </c>
      <c r="F96" s="1" t="s">
        <v>255</v>
      </c>
      <c r="G96" s="1" t="s">
        <v>537</v>
      </c>
      <c r="H96" s="1" t="s">
        <v>689</v>
      </c>
      <c r="I96" s="1" t="s">
        <v>974</v>
      </c>
      <c r="J96" s="1" t="s">
        <v>635</v>
      </c>
      <c r="K96" s="1" t="s">
        <v>70</v>
      </c>
      <c r="L96" s="1" t="s">
        <v>57</v>
      </c>
      <c r="M96" s="1" t="s">
        <v>57</v>
      </c>
      <c r="N96" s="1" t="s">
        <v>57</v>
      </c>
      <c r="O96" s="5">
        <v>44480</v>
      </c>
      <c r="P96" s="1"/>
      <c r="Q96" s="1"/>
      <c r="R96" s="1"/>
      <c r="S96" s="1"/>
      <c r="T96" s="1" t="s">
        <v>1019</v>
      </c>
      <c r="U96" s="4">
        <v>1</v>
      </c>
      <c r="V96" s="6">
        <v>19624.22</v>
      </c>
      <c r="W96" s="1" t="s">
        <v>777</v>
      </c>
      <c r="X96" s="1">
        <v>1</v>
      </c>
      <c r="Y96" s="6">
        <v>19624.22</v>
      </c>
      <c r="Z96" s="1" t="s">
        <v>1045</v>
      </c>
      <c r="AA96" s="1" t="s">
        <v>1037</v>
      </c>
      <c r="AB96" s="1" t="s">
        <v>580</v>
      </c>
      <c r="AC96" s="1" t="s">
        <v>780</v>
      </c>
      <c r="AD96" s="1" t="s">
        <v>657</v>
      </c>
      <c r="AE96" s="1" t="s">
        <v>780</v>
      </c>
      <c r="AF96" s="6">
        <v>19624.22</v>
      </c>
      <c r="AG96" s="6">
        <v>19624.22</v>
      </c>
      <c r="AH96" s="1"/>
      <c r="AI96" s="6">
        <v>0</v>
      </c>
      <c r="AJ96" s="6">
        <v>0</v>
      </c>
      <c r="AK96" s="1" t="s">
        <v>796</v>
      </c>
      <c r="AL96" s="1" t="s">
        <v>271</v>
      </c>
      <c r="AM96" s="1"/>
      <c r="AN96" s="1" t="s">
        <v>10</v>
      </c>
      <c r="AO96" s="1"/>
      <c r="AP96" s="1"/>
      <c r="AQ96" s="2"/>
      <c r="AR96" s="1"/>
      <c r="AS96" s="1"/>
      <c r="AT96" s="1"/>
      <c r="AU96" s="1" t="s">
        <v>1023</v>
      </c>
      <c r="AV96" s="7">
        <v>44480.596363061159</v>
      </c>
      <c r="AW96" s="1" t="s">
        <v>515</v>
      </c>
      <c r="AX96" s="6">
        <v>19624.22</v>
      </c>
      <c r="AY96" s="1"/>
      <c r="AZ96" s="5">
        <v>44865</v>
      </c>
      <c r="BA96" s="5">
        <v>44480</v>
      </c>
      <c r="BB96" s="5">
        <v>44480</v>
      </c>
      <c r="BC96" s="7">
        <v>44926</v>
      </c>
      <c r="BD96" s="1" t="s">
        <v>1044</v>
      </c>
      <c r="BE96" s="1"/>
      <c r="BF96" s="1"/>
      <c r="BG96" s="1" t="s">
        <v>55</v>
      </c>
    </row>
    <row r="97" spans="1:59" x14ac:dyDescent="0.25">
      <c r="A97" s="4">
        <v>92</v>
      </c>
      <c r="B97" s="2" t="str">
        <f>HYPERLINK("https://my.zakupivli.pro/remote/dispatcher/state_purchase_view/30673459", "UA-2021-10-11-007002-b")</f>
        <v>UA-2021-10-11-007002-b</v>
      </c>
      <c r="C97" s="2" t="s">
        <v>777</v>
      </c>
      <c r="D97" s="1" t="s">
        <v>615</v>
      </c>
      <c r="E97" s="1" t="s">
        <v>615</v>
      </c>
      <c r="F97" s="1" t="s">
        <v>255</v>
      </c>
      <c r="G97" s="1" t="s">
        <v>356</v>
      </c>
      <c r="H97" s="1" t="s">
        <v>689</v>
      </c>
      <c r="I97" s="1" t="s">
        <v>974</v>
      </c>
      <c r="J97" s="1" t="s">
        <v>635</v>
      </c>
      <c r="K97" s="1" t="s">
        <v>70</v>
      </c>
      <c r="L97" s="1" t="s">
        <v>57</v>
      </c>
      <c r="M97" s="1" t="s">
        <v>57</v>
      </c>
      <c r="N97" s="1" t="s">
        <v>57</v>
      </c>
      <c r="O97" s="5">
        <v>44480</v>
      </c>
      <c r="P97" s="1"/>
      <c r="Q97" s="1"/>
      <c r="R97" s="1"/>
      <c r="S97" s="1"/>
      <c r="T97" s="1" t="s">
        <v>1019</v>
      </c>
      <c r="U97" s="4">
        <v>1</v>
      </c>
      <c r="V97" s="6">
        <v>1550</v>
      </c>
      <c r="W97" s="1" t="s">
        <v>777</v>
      </c>
      <c r="X97" s="1">
        <v>1</v>
      </c>
      <c r="Y97" s="6">
        <v>1550</v>
      </c>
      <c r="Z97" s="1" t="s">
        <v>1049</v>
      </c>
      <c r="AA97" s="1" t="s">
        <v>1037</v>
      </c>
      <c r="AB97" s="1" t="s">
        <v>580</v>
      </c>
      <c r="AC97" s="1" t="s">
        <v>780</v>
      </c>
      <c r="AD97" s="1" t="s">
        <v>657</v>
      </c>
      <c r="AE97" s="1" t="s">
        <v>780</v>
      </c>
      <c r="AF97" s="6">
        <v>1550</v>
      </c>
      <c r="AG97" s="6">
        <v>1550</v>
      </c>
      <c r="AH97" s="1"/>
      <c r="AI97" s="6">
        <v>0</v>
      </c>
      <c r="AJ97" s="6">
        <v>0</v>
      </c>
      <c r="AK97" s="1" t="s">
        <v>752</v>
      </c>
      <c r="AL97" s="1" t="s">
        <v>323</v>
      </c>
      <c r="AM97" s="1"/>
      <c r="AN97" s="1" t="s">
        <v>83</v>
      </c>
      <c r="AO97" s="1"/>
      <c r="AP97" s="1"/>
      <c r="AQ97" s="2"/>
      <c r="AR97" s="1"/>
      <c r="AS97" s="1"/>
      <c r="AT97" s="1"/>
      <c r="AU97" s="1" t="s">
        <v>1023</v>
      </c>
      <c r="AV97" s="7">
        <v>44480.594836214244</v>
      </c>
      <c r="AW97" s="1" t="s">
        <v>229</v>
      </c>
      <c r="AX97" s="6">
        <v>1550</v>
      </c>
      <c r="AY97" s="5">
        <v>44477</v>
      </c>
      <c r="AZ97" s="5">
        <v>44508</v>
      </c>
      <c r="BA97" s="5">
        <v>44477</v>
      </c>
      <c r="BB97" s="5">
        <v>44477</v>
      </c>
      <c r="BC97" s="7">
        <v>44561</v>
      </c>
      <c r="BD97" s="1" t="s">
        <v>1044</v>
      </c>
      <c r="BE97" s="1"/>
      <c r="BF97" s="1"/>
      <c r="BG97" s="1" t="s">
        <v>55</v>
      </c>
    </row>
    <row r="98" spans="1:59" x14ac:dyDescent="0.25">
      <c r="A98" s="4">
        <v>93</v>
      </c>
      <c r="B98" s="2" t="str">
        <f>HYPERLINK("https://my.zakupivli.pro/remote/dispatcher/state_purchase_view/30672168", "UA-2021-10-11-006624-b")</f>
        <v>UA-2021-10-11-006624-b</v>
      </c>
      <c r="C98" s="2" t="s">
        <v>777</v>
      </c>
      <c r="D98" s="1" t="s">
        <v>708</v>
      </c>
      <c r="E98" s="1" t="s">
        <v>708</v>
      </c>
      <c r="F98" s="1" t="s">
        <v>255</v>
      </c>
      <c r="G98" s="1" t="s">
        <v>424</v>
      </c>
      <c r="H98" s="1" t="s">
        <v>689</v>
      </c>
      <c r="I98" s="1" t="s">
        <v>974</v>
      </c>
      <c r="J98" s="1" t="s">
        <v>635</v>
      </c>
      <c r="K98" s="1" t="s">
        <v>70</v>
      </c>
      <c r="L98" s="1" t="s">
        <v>57</v>
      </c>
      <c r="M98" s="1" t="s">
        <v>57</v>
      </c>
      <c r="N98" s="1" t="s">
        <v>57</v>
      </c>
      <c r="O98" s="5">
        <v>44480</v>
      </c>
      <c r="P98" s="1"/>
      <c r="Q98" s="1"/>
      <c r="R98" s="1"/>
      <c r="S98" s="1"/>
      <c r="T98" s="1" t="s">
        <v>1019</v>
      </c>
      <c r="U98" s="4">
        <v>1</v>
      </c>
      <c r="V98" s="6">
        <v>152</v>
      </c>
      <c r="W98" s="1" t="s">
        <v>777</v>
      </c>
      <c r="X98" s="1">
        <v>2</v>
      </c>
      <c r="Y98" s="6">
        <v>76</v>
      </c>
      <c r="Z98" s="1" t="s">
        <v>1049</v>
      </c>
      <c r="AA98" s="1" t="s">
        <v>1037</v>
      </c>
      <c r="AB98" s="1" t="s">
        <v>580</v>
      </c>
      <c r="AC98" s="1" t="s">
        <v>780</v>
      </c>
      <c r="AD98" s="1" t="s">
        <v>657</v>
      </c>
      <c r="AE98" s="1" t="s">
        <v>780</v>
      </c>
      <c r="AF98" s="6">
        <v>152</v>
      </c>
      <c r="AG98" s="6">
        <v>76</v>
      </c>
      <c r="AH98" s="1"/>
      <c r="AI98" s="6">
        <v>0</v>
      </c>
      <c r="AJ98" s="6">
        <v>0</v>
      </c>
      <c r="AK98" s="1" t="s">
        <v>754</v>
      </c>
      <c r="AL98" s="1" t="s">
        <v>320</v>
      </c>
      <c r="AM98" s="1"/>
      <c r="AN98" s="1" t="s">
        <v>128</v>
      </c>
      <c r="AO98" s="1"/>
      <c r="AP98" s="1"/>
      <c r="AQ98" s="2"/>
      <c r="AR98" s="1"/>
      <c r="AS98" s="1"/>
      <c r="AT98" s="1"/>
      <c r="AU98" s="1" t="s">
        <v>1023</v>
      </c>
      <c r="AV98" s="7">
        <v>44480.586910940925</v>
      </c>
      <c r="AW98" s="1" t="s">
        <v>228</v>
      </c>
      <c r="AX98" s="6">
        <v>152</v>
      </c>
      <c r="AY98" s="5">
        <v>44477</v>
      </c>
      <c r="AZ98" s="5">
        <v>44508</v>
      </c>
      <c r="BA98" s="5">
        <v>44477</v>
      </c>
      <c r="BB98" s="5">
        <v>44477</v>
      </c>
      <c r="BC98" s="7">
        <v>44561</v>
      </c>
      <c r="BD98" s="1" t="s">
        <v>1044</v>
      </c>
      <c r="BE98" s="1"/>
      <c r="BF98" s="1"/>
      <c r="BG98" s="1" t="s">
        <v>55</v>
      </c>
    </row>
    <row r="99" spans="1:59" x14ac:dyDescent="0.25">
      <c r="A99" s="4">
        <v>94</v>
      </c>
      <c r="B99" s="2" t="str">
        <f>HYPERLINK("https://my.zakupivli.pro/remote/dispatcher/state_purchase_view/30671924", "UA-2021-10-11-006553-b")</f>
        <v>UA-2021-10-11-006553-b</v>
      </c>
      <c r="C99" s="2" t="s">
        <v>777</v>
      </c>
      <c r="D99" s="1" t="s">
        <v>980</v>
      </c>
      <c r="E99" s="1" t="s">
        <v>980</v>
      </c>
      <c r="F99" s="1" t="s">
        <v>255</v>
      </c>
      <c r="G99" s="1" t="s">
        <v>537</v>
      </c>
      <c r="H99" s="1" t="s">
        <v>689</v>
      </c>
      <c r="I99" s="1" t="s">
        <v>974</v>
      </c>
      <c r="J99" s="1" t="s">
        <v>635</v>
      </c>
      <c r="K99" s="1" t="s">
        <v>70</v>
      </c>
      <c r="L99" s="1" t="s">
        <v>57</v>
      </c>
      <c r="M99" s="1" t="s">
        <v>57</v>
      </c>
      <c r="N99" s="1" t="s">
        <v>57</v>
      </c>
      <c r="O99" s="5">
        <v>44480</v>
      </c>
      <c r="P99" s="1"/>
      <c r="Q99" s="1"/>
      <c r="R99" s="1"/>
      <c r="S99" s="1"/>
      <c r="T99" s="1" t="s">
        <v>1019</v>
      </c>
      <c r="U99" s="4">
        <v>1</v>
      </c>
      <c r="V99" s="6">
        <v>19614.740000000002</v>
      </c>
      <c r="W99" s="1" t="s">
        <v>777</v>
      </c>
      <c r="X99" s="1">
        <v>1</v>
      </c>
      <c r="Y99" s="6">
        <v>19614.740000000002</v>
      </c>
      <c r="Z99" s="1" t="s">
        <v>1045</v>
      </c>
      <c r="AA99" s="1" t="s">
        <v>1037</v>
      </c>
      <c r="AB99" s="1" t="s">
        <v>580</v>
      </c>
      <c r="AC99" s="1" t="s">
        <v>780</v>
      </c>
      <c r="AD99" s="1" t="s">
        <v>657</v>
      </c>
      <c r="AE99" s="1" t="s">
        <v>780</v>
      </c>
      <c r="AF99" s="6">
        <v>19614.740000000002</v>
      </c>
      <c r="AG99" s="6">
        <v>19614.740000000002</v>
      </c>
      <c r="AH99" s="1"/>
      <c r="AI99" s="6">
        <v>0</v>
      </c>
      <c r="AJ99" s="6">
        <v>0</v>
      </c>
      <c r="AK99" s="1" t="s">
        <v>796</v>
      </c>
      <c r="AL99" s="1" t="s">
        <v>271</v>
      </c>
      <c r="AM99" s="1"/>
      <c r="AN99" s="1" t="s">
        <v>10</v>
      </c>
      <c r="AO99" s="1"/>
      <c r="AP99" s="1"/>
      <c r="AQ99" s="2"/>
      <c r="AR99" s="1"/>
      <c r="AS99" s="1"/>
      <c r="AT99" s="1"/>
      <c r="AU99" s="1" t="s">
        <v>1023</v>
      </c>
      <c r="AV99" s="7">
        <v>44480.583781246991</v>
      </c>
      <c r="AW99" s="1" t="s">
        <v>509</v>
      </c>
      <c r="AX99" s="6">
        <v>19614.740000000002</v>
      </c>
      <c r="AY99" s="1"/>
      <c r="AZ99" s="5">
        <v>44865</v>
      </c>
      <c r="BA99" s="5">
        <v>44480</v>
      </c>
      <c r="BB99" s="5">
        <v>44480</v>
      </c>
      <c r="BC99" s="7">
        <v>44926</v>
      </c>
      <c r="BD99" s="1" t="s">
        <v>1044</v>
      </c>
      <c r="BE99" s="1"/>
      <c r="BF99" s="1"/>
      <c r="BG99" s="1" t="s">
        <v>55</v>
      </c>
    </row>
    <row r="100" spans="1:59" x14ac:dyDescent="0.25">
      <c r="A100" s="4">
        <v>95</v>
      </c>
      <c r="B100" s="2" t="str">
        <f>HYPERLINK("https://my.zakupivli.pro/remote/dispatcher/state_purchase_view/30662437", "UA-2021-10-11-003930-b")</f>
        <v>UA-2021-10-11-003930-b</v>
      </c>
      <c r="C100" s="2" t="s">
        <v>777</v>
      </c>
      <c r="D100" s="1" t="s">
        <v>982</v>
      </c>
      <c r="E100" s="1" t="s">
        <v>982</v>
      </c>
      <c r="F100" s="1" t="s">
        <v>255</v>
      </c>
      <c r="G100" s="1" t="s">
        <v>537</v>
      </c>
      <c r="H100" s="1" t="s">
        <v>689</v>
      </c>
      <c r="I100" s="1" t="s">
        <v>974</v>
      </c>
      <c r="J100" s="1" t="s">
        <v>635</v>
      </c>
      <c r="K100" s="1" t="s">
        <v>70</v>
      </c>
      <c r="L100" s="1" t="s">
        <v>57</v>
      </c>
      <c r="M100" s="1" t="s">
        <v>57</v>
      </c>
      <c r="N100" s="1" t="s">
        <v>57</v>
      </c>
      <c r="O100" s="5">
        <v>44480</v>
      </c>
      <c r="P100" s="1"/>
      <c r="Q100" s="1"/>
      <c r="R100" s="1"/>
      <c r="S100" s="1"/>
      <c r="T100" s="1" t="s">
        <v>1019</v>
      </c>
      <c r="U100" s="4">
        <v>1</v>
      </c>
      <c r="V100" s="6">
        <v>19431.580000000002</v>
      </c>
      <c r="W100" s="1" t="s">
        <v>777</v>
      </c>
      <c r="X100" s="1">
        <v>1</v>
      </c>
      <c r="Y100" s="6">
        <v>19431.580000000002</v>
      </c>
      <c r="Z100" s="1" t="s">
        <v>1045</v>
      </c>
      <c r="AA100" s="1" t="s">
        <v>1037</v>
      </c>
      <c r="AB100" s="1" t="s">
        <v>580</v>
      </c>
      <c r="AC100" s="1" t="s">
        <v>780</v>
      </c>
      <c r="AD100" s="1" t="s">
        <v>657</v>
      </c>
      <c r="AE100" s="1" t="s">
        <v>780</v>
      </c>
      <c r="AF100" s="6">
        <v>19431.580000000002</v>
      </c>
      <c r="AG100" s="6">
        <v>19431.580000000002</v>
      </c>
      <c r="AH100" s="1"/>
      <c r="AI100" s="6">
        <v>0</v>
      </c>
      <c r="AJ100" s="6">
        <v>0</v>
      </c>
      <c r="AK100" s="1" t="s">
        <v>796</v>
      </c>
      <c r="AL100" s="1" t="s">
        <v>271</v>
      </c>
      <c r="AM100" s="1"/>
      <c r="AN100" s="1" t="s">
        <v>10</v>
      </c>
      <c r="AO100" s="1"/>
      <c r="AP100" s="1"/>
      <c r="AQ100" s="2"/>
      <c r="AR100" s="1"/>
      <c r="AS100" s="1"/>
      <c r="AT100" s="1"/>
      <c r="AU100" s="1" t="s">
        <v>1023</v>
      </c>
      <c r="AV100" s="7">
        <v>44480.491719502752</v>
      </c>
      <c r="AW100" s="1" t="s">
        <v>507</v>
      </c>
      <c r="AX100" s="6">
        <v>19431.580000000002</v>
      </c>
      <c r="AY100" s="1"/>
      <c r="AZ100" s="5">
        <v>44865</v>
      </c>
      <c r="BA100" s="5">
        <v>44480</v>
      </c>
      <c r="BB100" s="5">
        <v>44480</v>
      </c>
      <c r="BC100" s="7">
        <v>44926</v>
      </c>
      <c r="BD100" s="1" t="s">
        <v>1044</v>
      </c>
      <c r="BE100" s="1"/>
      <c r="BF100" s="1"/>
      <c r="BG100" s="1" t="s">
        <v>55</v>
      </c>
    </row>
    <row r="101" spans="1:59" x14ac:dyDescent="0.25">
      <c r="A101" s="4">
        <v>96</v>
      </c>
      <c r="B101" s="2" t="str">
        <f>HYPERLINK("https://my.zakupivli.pro/remote/dispatcher/state_purchase_view/30570379", "UA-2021-10-07-004386-b")</f>
        <v>UA-2021-10-07-004386-b</v>
      </c>
      <c r="C101" s="2" t="s">
        <v>777</v>
      </c>
      <c r="D101" s="1" t="s">
        <v>682</v>
      </c>
      <c r="E101" s="1" t="s">
        <v>682</v>
      </c>
      <c r="F101" s="1" t="s">
        <v>255</v>
      </c>
      <c r="G101" s="1" t="s">
        <v>354</v>
      </c>
      <c r="H101" s="1" t="s">
        <v>689</v>
      </c>
      <c r="I101" s="1" t="s">
        <v>974</v>
      </c>
      <c r="J101" s="1" t="s">
        <v>635</v>
      </c>
      <c r="K101" s="1" t="s">
        <v>70</v>
      </c>
      <c r="L101" s="1" t="s">
        <v>57</v>
      </c>
      <c r="M101" s="1" t="s">
        <v>57</v>
      </c>
      <c r="N101" s="1" t="s">
        <v>57</v>
      </c>
      <c r="O101" s="5">
        <v>44476</v>
      </c>
      <c r="P101" s="1"/>
      <c r="Q101" s="1"/>
      <c r="R101" s="1"/>
      <c r="S101" s="1"/>
      <c r="T101" s="1" t="s">
        <v>1019</v>
      </c>
      <c r="U101" s="4">
        <v>1</v>
      </c>
      <c r="V101" s="6">
        <v>525</v>
      </c>
      <c r="W101" s="1" t="s">
        <v>777</v>
      </c>
      <c r="X101" s="1">
        <v>1</v>
      </c>
      <c r="Y101" s="6">
        <v>525</v>
      </c>
      <c r="Z101" s="1" t="s">
        <v>1035</v>
      </c>
      <c r="AA101" s="1" t="s">
        <v>1037</v>
      </c>
      <c r="AB101" s="1" t="s">
        <v>580</v>
      </c>
      <c r="AC101" s="1" t="s">
        <v>780</v>
      </c>
      <c r="AD101" s="1" t="s">
        <v>657</v>
      </c>
      <c r="AE101" s="1" t="s">
        <v>780</v>
      </c>
      <c r="AF101" s="6">
        <v>525</v>
      </c>
      <c r="AG101" s="6">
        <v>525</v>
      </c>
      <c r="AH101" s="1"/>
      <c r="AI101" s="6">
        <v>0</v>
      </c>
      <c r="AJ101" s="6">
        <v>0</v>
      </c>
      <c r="AK101" s="1" t="s">
        <v>798</v>
      </c>
      <c r="AL101" s="1" t="s">
        <v>448</v>
      </c>
      <c r="AM101" s="1"/>
      <c r="AN101" s="1" t="s">
        <v>131</v>
      </c>
      <c r="AO101" s="1"/>
      <c r="AP101" s="1"/>
      <c r="AQ101" s="2"/>
      <c r="AR101" s="1"/>
      <c r="AS101" s="1"/>
      <c r="AT101" s="1"/>
      <c r="AU101" s="1" t="s">
        <v>1023</v>
      </c>
      <c r="AV101" s="7">
        <v>44476.4754840963</v>
      </c>
      <c r="AW101" s="1" t="s">
        <v>226</v>
      </c>
      <c r="AX101" s="6">
        <v>525</v>
      </c>
      <c r="AY101" s="5">
        <v>44475</v>
      </c>
      <c r="AZ101" s="5">
        <v>44475</v>
      </c>
      <c r="BA101" s="5">
        <v>44475</v>
      </c>
      <c r="BB101" s="5">
        <v>44475</v>
      </c>
      <c r="BC101" s="7">
        <v>44561</v>
      </c>
      <c r="BD101" s="1" t="s">
        <v>1044</v>
      </c>
      <c r="BE101" s="1"/>
      <c r="BF101" s="1"/>
      <c r="BG101" s="1" t="s">
        <v>55</v>
      </c>
    </row>
    <row r="102" spans="1:59" x14ac:dyDescent="0.25">
      <c r="A102" s="4">
        <v>97</v>
      </c>
      <c r="B102" s="2" t="str">
        <f>HYPERLINK("https://my.zakupivli.pro/remote/dispatcher/state_purchase_view/30569279", "UA-2021-10-07-004003-b")</f>
        <v>UA-2021-10-07-004003-b</v>
      </c>
      <c r="C102" s="2" t="s">
        <v>777</v>
      </c>
      <c r="D102" s="1" t="s">
        <v>745</v>
      </c>
      <c r="E102" s="1" t="s">
        <v>745</v>
      </c>
      <c r="F102" s="1" t="s">
        <v>255</v>
      </c>
      <c r="G102" s="1" t="s">
        <v>471</v>
      </c>
      <c r="H102" s="1" t="s">
        <v>689</v>
      </c>
      <c r="I102" s="1" t="s">
        <v>974</v>
      </c>
      <c r="J102" s="1" t="s">
        <v>635</v>
      </c>
      <c r="K102" s="1" t="s">
        <v>70</v>
      </c>
      <c r="L102" s="1" t="s">
        <v>57</v>
      </c>
      <c r="M102" s="1" t="s">
        <v>57</v>
      </c>
      <c r="N102" s="1" t="s">
        <v>57</v>
      </c>
      <c r="O102" s="5">
        <v>44476</v>
      </c>
      <c r="P102" s="1"/>
      <c r="Q102" s="1"/>
      <c r="R102" s="1"/>
      <c r="S102" s="1"/>
      <c r="T102" s="1" t="s">
        <v>1019</v>
      </c>
      <c r="U102" s="4">
        <v>1</v>
      </c>
      <c r="V102" s="6">
        <v>955</v>
      </c>
      <c r="W102" s="1" t="s">
        <v>777</v>
      </c>
      <c r="X102" s="1">
        <v>1</v>
      </c>
      <c r="Y102" s="6">
        <v>955</v>
      </c>
      <c r="Z102" s="1" t="s">
        <v>1049</v>
      </c>
      <c r="AA102" s="1" t="s">
        <v>1037</v>
      </c>
      <c r="AB102" s="1" t="s">
        <v>580</v>
      </c>
      <c r="AC102" s="1" t="s">
        <v>780</v>
      </c>
      <c r="AD102" s="1" t="s">
        <v>657</v>
      </c>
      <c r="AE102" s="1" t="s">
        <v>780</v>
      </c>
      <c r="AF102" s="6">
        <v>955</v>
      </c>
      <c r="AG102" s="6">
        <v>955</v>
      </c>
      <c r="AH102" s="1"/>
      <c r="AI102" s="6">
        <v>0</v>
      </c>
      <c r="AJ102" s="6">
        <v>0</v>
      </c>
      <c r="AK102" s="1" t="s">
        <v>798</v>
      </c>
      <c r="AL102" s="1" t="s">
        <v>448</v>
      </c>
      <c r="AM102" s="1"/>
      <c r="AN102" s="1" t="s">
        <v>131</v>
      </c>
      <c r="AO102" s="1"/>
      <c r="AP102" s="1"/>
      <c r="AQ102" s="2"/>
      <c r="AR102" s="1"/>
      <c r="AS102" s="1"/>
      <c r="AT102" s="1"/>
      <c r="AU102" s="1" t="s">
        <v>1023</v>
      </c>
      <c r="AV102" s="7">
        <v>44476.468407556473</v>
      </c>
      <c r="AW102" s="1" t="s">
        <v>227</v>
      </c>
      <c r="AX102" s="6">
        <v>955</v>
      </c>
      <c r="AY102" s="5">
        <v>44475</v>
      </c>
      <c r="AZ102" s="5">
        <v>44506</v>
      </c>
      <c r="BA102" s="5">
        <v>44475</v>
      </c>
      <c r="BB102" s="5">
        <v>44475</v>
      </c>
      <c r="BC102" s="7">
        <v>44561</v>
      </c>
      <c r="BD102" s="1" t="s">
        <v>1044</v>
      </c>
      <c r="BE102" s="1"/>
      <c r="BF102" s="1"/>
      <c r="BG102" s="1" t="s">
        <v>55</v>
      </c>
    </row>
    <row r="103" spans="1:59" x14ac:dyDescent="0.25">
      <c r="A103" s="4">
        <v>98</v>
      </c>
      <c r="B103" s="2" t="str">
        <f>HYPERLINK("https://my.zakupivli.pro/remote/dispatcher/state_purchase_view/30567830", "UA-2021-10-07-003508-b")</f>
        <v>UA-2021-10-07-003508-b</v>
      </c>
      <c r="C103" s="2" t="s">
        <v>777</v>
      </c>
      <c r="D103" s="1" t="s">
        <v>936</v>
      </c>
      <c r="E103" s="1" t="s">
        <v>936</v>
      </c>
      <c r="F103" s="1" t="s">
        <v>255</v>
      </c>
      <c r="G103" s="1" t="s">
        <v>347</v>
      </c>
      <c r="H103" s="1" t="s">
        <v>689</v>
      </c>
      <c r="I103" s="1" t="s">
        <v>974</v>
      </c>
      <c r="J103" s="1" t="s">
        <v>635</v>
      </c>
      <c r="K103" s="1" t="s">
        <v>70</v>
      </c>
      <c r="L103" s="1" t="s">
        <v>57</v>
      </c>
      <c r="M103" s="1" t="s">
        <v>57</v>
      </c>
      <c r="N103" s="1" t="s">
        <v>57</v>
      </c>
      <c r="O103" s="5">
        <v>44476</v>
      </c>
      <c r="P103" s="1"/>
      <c r="Q103" s="1"/>
      <c r="R103" s="1"/>
      <c r="S103" s="1"/>
      <c r="T103" s="1" t="s">
        <v>1019</v>
      </c>
      <c r="U103" s="4">
        <v>1</v>
      </c>
      <c r="V103" s="6">
        <v>245</v>
      </c>
      <c r="W103" s="1" t="s">
        <v>777</v>
      </c>
      <c r="X103" s="1">
        <v>1</v>
      </c>
      <c r="Y103" s="6">
        <v>245</v>
      </c>
      <c r="Z103" s="1" t="s">
        <v>1049</v>
      </c>
      <c r="AA103" s="1" t="s">
        <v>1037</v>
      </c>
      <c r="AB103" s="1" t="s">
        <v>580</v>
      </c>
      <c r="AC103" s="1" t="s">
        <v>780</v>
      </c>
      <c r="AD103" s="1" t="s">
        <v>657</v>
      </c>
      <c r="AE103" s="1" t="s">
        <v>780</v>
      </c>
      <c r="AF103" s="6">
        <v>245</v>
      </c>
      <c r="AG103" s="6">
        <v>245</v>
      </c>
      <c r="AH103" s="1"/>
      <c r="AI103" s="6">
        <v>0</v>
      </c>
      <c r="AJ103" s="6">
        <v>0</v>
      </c>
      <c r="AK103" s="1" t="s">
        <v>666</v>
      </c>
      <c r="AL103" s="1" t="s">
        <v>396</v>
      </c>
      <c r="AM103" s="1"/>
      <c r="AN103" s="1" t="s">
        <v>101</v>
      </c>
      <c r="AO103" s="1"/>
      <c r="AP103" s="1"/>
      <c r="AQ103" s="2"/>
      <c r="AR103" s="1"/>
      <c r="AS103" s="1"/>
      <c r="AT103" s="1"/>
      <c r="AU103" s="1" t="s">
        <v>1023</v>
      </c>
      <c r="AV103" s="7">
        <v>44476.460048829627</v>
      </c>
      <c r="AW103" s="1" t="s">
        <v>609</v>
      </c>
      <c r="AX103" s="6">
        <v>245</v>
      </c>
      <c r="AY103" s="5">
        <v>44473</v>
      </c>
      <c r="AZ103" s="5">
        <v>44561</v>
      </c>
      <c r="BA103" s="5">
        <v>44473</v>
      </c>
      <c r="BB103" s="5">
        <v>44473</v>
      </c>
      <c r="BC103" s="7">
        <v>44561</v>
      </c>
      <c r="BD103" s="1" t="s">
        <v>1044</v>
      </c>
      <c r="BE103" s="1"/>
      <c r="BF103" s="1"/>
      <c r="BG103" s="1" t="s">
        <v>55</v>
      </c>
    </row>
    <row r="104" spans="1:59" x14ac:dyDescent="0.25">
      <c r="A104" s="4">
        <v>99</v>
      </c>
      <c r="B104" s="2" t="str">
        <f>HYPERLINK("https://my.zakupivli.pro/remote/dispatcher/state_purchase_view/30564667", "UA-2021-10-07-002377-b")</f>
        <v>UA-2021-10-07-002377-b</v>
      </c>
      <c r="C104" s="2" t="s">
        <v>777</v>
      </c>
      <c r="D104" s="1" t="s">
        <v>647</v>
      </c>
      <c r="E104" s="1" t="s">
        <v>647</v>
      </c>
      <c r="F104" s="1" t="s">
        <v>255</v>
      </c>
      <c r="G104" s="1" t="s">
        <v>536</v>
      </c>
      <c r="H104" s="1" t="s">
        <v>689</v>
      </c>
      <c r="I104" s="1" t="s">
        <v>974</v>
      </c>
      <c r="J104" s="1" t="s">
        <v>635</v>
      </c>
      <c r="K104" s="1" t="s">
        <v>70</v>
      </c>
      <c r="L104" s="1" t="s">
        <v>57</v>
      </c>
      <c r="M104" s="1" t="s">
        <v>57</v>
      </c>
      <c r="N104" s="1" t="s">
        <v>57</v>
      </c>
      <c r="O104" s="5">
        <v>44476</v>
      </c>
      <c r="P104" s="1"/>
      <c r="Q104" s="1"/>
      <c r="R104" s="1"/>
      <c r="S104" s="1"/>
      <c r="T104" s="1" t="s">
        <v>1019</v>
      </c>
      <c r="U104" s="4">
        <v>1</v>
      </c>
      <c r="V104" s="6">
        <v>48600</v>
      </c>
      <c r="W104" s="1" t="s">
        <v>777</v>
      </c>
      <c r="X104" s="1">
        <v>1</v>
      </c>
      <c r="Y104" s="6">
        <v>48600</v>
      </c>
      <c r="Z104" s="1" t="s">
        <v>1045</v>
      </c>
      <c r="AA104" s="1" t="s">
        <v>1037</v>
      </c>
      <c r="AB104" s="1" t="s">
        <v>580</v>
      </c>
      <c r="AC104" s="1" t="s">
        <v>780</v>
      </c>
      <c r="AD104" s="1" t="s">
        <v>657</v>
      </c>
      <c r="AE104" s="1" t="s">
        <v>780</v>
      </c>
      <c r="AF104" s="6">
        <v>48600</v>
      </c>
      <c r="AG104" s="6">
        <v>48600</v>
      </c>
      <c r="AH104" s="1"/>
      <c r="AI104" s="6">
        <v>0</v>
      </c>
      <c r="AJ104" s="6">
        <v>0</v>
      </c>
      <c r="AK104" s="1" t="s">
        <v>712</v>
      </c>
      <c r="AL104" s="1" t="s">
        <v>272</v>
      </c>
      <c r="AM104" s="1"/>
      <c r="AN104" s="1" t="s">
        <v>18</v>
      </c>
      <c r="AO104" s="1"/>
      <c r="AP104" s="1"/>
      <c r="AQ104" s="2"/>
      <c r="AR104" s="1"/>
      <c r="AS104" s="1"/>
      <c r="AT104" s="1"/>
      <c r="AU104" s="1" t="s">
        <v>1023</v>
      </c>
      <c r="AV104" s="7">
        <v>44476.431927462814</v>
      </c>
      <c r="AW104" s="1" t="s">
        <v>181</v>
      </c>
      <c r="AX104" s="6">
        <v>48600</v>
      </c>
      <c r="AY104" s="1"/>
      <c r="AZ104" s="5">
        <v>44561</v>
      </c>
      <c r="BA104" s="5">
        <v>44476</v>
      </c>
      <c r="BB104" s="5">
        <v>44476</v>
      </c>
      <c r="BC104" s="7">
        <v>44561</v>
      </c>
      <c r="BD104" s="1" t="s">
        <v>1044</v>
      </c>
      <c r="BE104" s="1"/>
      <c r="BF104" s="1"/>
      <c r="BG104" s="1" t="s">
        <v>55</v>
      </c>
    </row>
    <row r="105" spans="1:59" x14ac:dyDescent="0.25">
      <c r="A105" s="4">
        <v>100</v>
      </c>
      <c r="B105" s="2" t="str">
        <f>HYPERLINK("https://my.zakupivli.pro/remote/dispatcher/state_purchase_view/30507934", "UA-2021-10-05-014268-b")</f>
        <v>UA-2021-10-05-014268-b</v>
      </c>
      <c r="C105" s="2" t="s">
        <v>777</v>
      </c>
      <c r="D105" s="1" t="s">
        <v>852</v>
      </c>
      <c r="E105" s="1" t="s">
        <v>852</v>
      </c>
      <c r="F105" s="1" t="s">
        <v>255</v>
      </c>
      <c r="G105" s="1" t="s">
        <v>517</v>
      </c>
      <c r="H105" s="1" t="s">
        <v>689</v>
      </c>
      <c r="I105" s="1" t="s">
        <v>974</v>
      </c>
      <c r="J105" s="1" t="s">
        <v>635</v>
      </c>
      <c r="K105" s="1" t="s">
        <v>70</v>
      </c>
      <c r="L105" s="1" t="s">
        <v>57</v>
      </c>
      <c r="M105" s="1" t="s">
        <v>57</v>
      </c>
      <c r="N105" s="1" t="s">
        <v>57</v>
      </c>
      <c r="O105" s="5">
        <v>44474</v>
      </c>
      <c r="P105" s="1"/>
      <c r="Q105" s="1"/>
      <c r="R105" s="1"/>
      <c r="S105" s="1"/>
      <c r="T105" s="1" t="s">
        <v>1019</v>
      </c>
      <c r="U105" s="4">
        <v>1</v>
      </c>
      <c r="V105" s="6">
        <v>49900</v>
      </c>
      <c r="W105" s="1" t="s">
        <v>777</v>
      </c>
      <c r="X105" s="1">
        <v>6</v>
      </c>
      <c r="Y105" s="6">
        <v>8316.67</v>
      </c>
      <c r="Z105" s="1" t="s">
        <v>1043</v>
      </c>
      <c r="AA105" s="1" t="s">
        <v>1037</v>
      </c>
      <c r="AB105" s="1" t="s">
        <v>580</v>
      </c>
      <c r="AC105" s="1" t="s">
        <v>974</v>
      </c>
      <c r="AD105" s="1" t="s">
        <v>657</v>
      </c>
      <c r="AE105" s="1" t="s">
        <v>780</v>
      </c>
      <c r="AF105" s="6">
        <v>49900</v>
      </c>
      <c r="AG105" s="6">
        <v>8316.6666666666661</v>
      </c>
      <c r="AH105" s="1"/>
      <c r="AI105" s="6">
        <v>0</v>
      </c>
      <c r="AJ105" s="6">
        <v>0</v>
      </c>
      <c r="AK105" s="1" t="s">
        <v>713</v>
      </c>
      <c r="AL105" s="1" t="s">
        <v>421</v>
      </c>
      <c r="AM105" s="1"/>
      <c r="AN105" s="1" t="s">
        <v>22</v>
      </c>
      <c r="AO105" s="1"/>
      <c r="AP105" s="1"/>
      <c r="AQ105" s="2"/>
      <c r="AR105" s="1"/>
      <c r="AS105" s="1"/>
      <c r="AT105" s="1"/>
      <c r="AU105" s="1" t="s">
        <v>1023</v>
      </c>
      <c r="AV105" s="7">
        <v>44475.362927566304</v>
      </c>
      <c r="AW105" s="1" t="s">
        <v>506</v>
      </c>
      <c r="AX105" s="6">
        <v>49900</v>
      </c>
      <c r="AY105" s="1"/>
      <c r="AZ105" s="5">
        <v>44561</v>
      </c>
      <c r="BA105" s="5">
        <v>44474</v>
      </c>
      <c r="BB105" s="5">
        <v>44474</v>
      </c>
      <c r="BC105" s="7">
        <v>44561</v>
      </c>
      <c r="BD105" s="1" t="s">
        <v>1044</v>
      </c>
      <c r="BE105" s="1"/>
      <c r="BF105" s="1"/>
      <c r="BG105" s="1" t="s">
        <v>55</v>
      </c>
    </row>
    <row r="106" spans="1:59" x14ac:dyDescent="0.25">
      <c r="A106" s="4">
        <v>101</v>
      </c>
      <c r="B106" s="2" t="str">
        <f>HYPERLINK("https://my.zakupivli.pro/remote/dispatcher/state_purchase_view/30507718", "UA-2021-10-05-014155-b")</f>
        <v>UA-2021-10-05-014155-b</v>
      </c>
      <c r="C106" s="2" t="s">
        <v>777</v>
      </c>
      <c r="D106" s="1" t="s">
        <v>827</v>
      </c>
      <c r="E106" s="1" t="s">
        <v>827</v>
      </c>
      <c r="F106" s="1" t="s">
        <v>255</v>
      </c>
      <c r="G106" s="1" t="s">
        <v>555</v>
      </c>
      <c r="H106" s="1" t="s">
        <v>689</v>
      </c>
      <c r="I106" s="1" t="s">
        <v>974</v>
      </c>
      <c r="J106" s="1" t="s">
        <v>635</v>
      </c>
      <c r="K106" s="1" t="s">
        <v>70</v>
      </c>
      <c r="L106" s="1" t="s">
        <v>57</v>
      </c>
      <c r="M106" s="1" t="s">
        <v>57</v>
      </c>
      <c r="N106" s="1" t="s">
        <v>57</v>
      </c>
      <c r="O106" s="5">
        <v>44474</v>
      </c>
      <c r="P106" s="1"/>
      <c r="Q106" s="1"/>
      <c r="R106" s="1"/>
      <c r="S106" s="1"/>
      <c r="T106" s="1" t="s">
        <v>1019</v>
      </c>
      <c r="U106" s="4">
        <v>1</v>
      </c>
      <c r="V106" s="6">
        <v>30000</v>
      </c>
      <c r="W106" s="1" t="s">
        <v>777</v>
      </c>
      <c r="X106" s="1">
        <v>1</v>
      </c>
      <c r="Y106" s="6">
        <v>30000</v>
      </c>
      <c r="Z106" s="1" t="s">
        <v>1043</v>
      </c>
      <c r="AA106" s="1" t="s">
        <v>1037</v>
      </c>
      <c r="AB106" s="1" t="s">
        <v>580</v>
      </c>
      <c r="AC106" s="1" t="s">
        <v>974</v>
      </c>
      <c r="AD106" s="1" t="s">
        <v>657</v>
      </c>
      <c r="AE106" s="1" t="s">
        <v>780</v>
      </c>
      <c r="AF106" s="6">
        <v>30000</v>
      </c>
      <c r="AG106" s="6">
        <v>30000</v>
      </c>
      <c r="AH106" s="1"/>
      <c r="AI106" s="6">
        <v>0</v>
      </c>
      <c r="AJ106" s="6">
        <v>0</v>
      </c>
      <c r="AK106" s="1" t="s">
        <v>713</v>
      </c>
      <c r="AL106" s="1" t="s">
        <v>421</v>
      </c>
      <c r="AM106" s="1"/>
      <c r="AN106" s="1" t="s">
        <v>22</v>
      </c>
      <c r="AO106" s="1"/>
      <c r="AP106" s="1"/>
      <c r="AQ106" s="2"/>
      <c r="AR106" s="1"/>
      <c r="AS106" s="1"/>
      <c r="AT106" s="1"/>
      <c r="AU106" s="1" t="s">
        <v>1023</v>
      </c>
      <c r="AV106" s="7">
        <v>44475.361764079003</v>
      </c>
      <c r="AW106" s="1" t="s">
        <v>505</v>
      </c>
      <c r="AX106" s="6">
        <v>30000</v>
      </c>
      <c r="AY106" s="1"/>
      <c r="AZ106" s="5">
        <v>44561</v>
      </c>
      <c r="BA106" s="5">
        <v>44474</v>
      </c>
      <c r="BB106" s="5">
        <v>44474</v>
      </c>
      <c r="BC106" s="7">
        <v>44561</v>
      </c>
      <c r="BD106" s="1" t="s">
        <v>1044</v>
      </c>
      <c r="BE106" s="1"/>
      <c r="BF106" s="1"/>
      <c r="BG106" s="1" t="s">
        <v>55</v>
      </c>
    </row>
    <row r="107" spans="1:59" x14ac:dyDescent="0.25">
      <c r="A107" s="4">
        <v>102</v>
      </c>
      <c r="B107" s="2" t="str">
        <f>HYPERLINK("https://my.zakupivli.pro/remote/dispatcher/state_purchase_view/30506723", "UA-2021-10-05-013856-b")</f>
        <v>UA-2021-10-05-013856-b</v>
      </c>
      <c r="C107" s="2" t="s">
        <v>777</v>
      </c>
      <c r="D107" s="1" t="s">
        <v>828</v>
      </c>
      <c r="E107" s="1" t="s">
        <v>828</v>
      </c>
      <c r="F107" s="1" t="s">
        <v>255</v>
      </c>
      <c r="G107" s="1" t="s">
        <v>563</v>
      </c>
      <c r="H107" s="1" t="s">
        <v>689</v>
      </c>
      <c r="I107" s="1" t="s">
        <v>974</v>
      </c>
      <c r="J107" s="1" t="s">
        <v>635</v>
      </c>
      <c r="K107" s="1" t="s">
        <v>70</v>
      </c>
      <c r="L107" s="1" t="s">
        <v>57</v>
      </c>
      <c r="M107" s="1" t="s">
        <v>57</v>
      </c>
      <c r="N107" s="1" t="s">
        <v>57</v>
      </c>
      <c r="O107" s="5">
        <v>44474</v>
      </c>
      <c r="P107" s="1"/>
      <c r="Q107" s="1"/>
      <c r="R107" s="1"/>
      <c r="S107" s="1"/>
      <c r="T107" s="1" t="s">
        <v>1019</v>
      </c>
      <c r="U107" s="4">
        <v>1</v>
      </c>
      <c r="V107" s="6">
        <v>49990</v>
      </c>
      <c r="W107" s="1" t="s">
        <v>777</v>
      </c>
      <c r="X107" s="1">
        <v>3</v>
      </c>
      <c r="Y107" s="6">
        <v>16663.330000000002</v>
      </c>
      <c r="Z107" s="1" t="s">
        <v>1043</v>
      </c>
      <c r="AA107" s="1" t="s">
        <v>1037</v>
      </c>
      <c r="AB107" s="1" t="s">
        <v>580</v>
      </c>
      <c r="AC107" s="1" t="s">
        <v>974</v>
      </c>
      <c r="AD107" s="1" t="s">
        <v>657</v>
      </c>
      <c r="AE107" s="1" t="s">
        <v>780</v>
      </c>
      <c r="AF107" s="6">
        <v>49990</v>
      </c>
      <c r="AG107" s="6">
        <v>16663.333333333332</v>
      </c>
      <c r="AH107" s="1"/>
      <c r="AI107" s="6">
        <v>0</v>
      </c>
      <c r="AJ107" s="6">
        <v>0</v>
      </c>
      <c r="AK107" s="1" t="s">
        <v>713</v>
      </c>
      <c r="AL107" s="1" t="s">
        <v>421</v>
      </c>
      <c r="AM107" s="1"/>
      <c r="AN107" s="1" t="s">
        <v>22</v>
      </c>
      <c r="AO107" s="1"/>
      <c r="AP107" s="1"/>
      <c r="AQ107" s="2"/>
      <c r="AR107" s="1"/>
      <c r="AS107" s="1"/>
      <c r="AT107" s="1"/>
      <c r="AU107" s="1" t="s">
        <v>1023</v>
      </c>
      <c r="AV107" s="7">
        <v>44474.703885956653</v>
      </c>
      <c r="AW107" s="1" t="s">
        <v>504</v>
      </c>
      <c r="AX107" s="6">
        <v>49990</v>
      </c>
      <c r="AY107" s="1"/>
      <c r="AZ107" s="5">
        <v>44561</v>
      </c>
      <c r="BA107" s="5">
        <v>44474</v>
      </c>
      <c r="BB107" s="5">
        <v>44474</v>
      </c>
      <c r="BC107" s="7">
        <v>44561</v>
      </c>
      <c r="BD107" s="1" t="s">
        <v>1044</v>
      </c>
      <c r="BE107" s="1"/>
      <c r="BF107" s="1"/>
      <c r="BG107" s="1" t="s">
        <v>55</v>
      </c>
    </row>
    <row r="108" spans="1:59" x14ac:dyDescent="0.25">
      <c r="A108" s="4">
        <v>103</v>
      </c>
      <c r="B108" s="2" t="str">
        <f>HYPERLINK("https://my.zakupivli.pro/remote/dispatcher/state_purchase_view/30505916", "UA-2021-10-05-013564-b")</f>
        <v>UA-2021-10-05-013564-b</v>
      </c>
      <c r="C108" s="2" t="s">
        <v>777</v>
      </c>
      <c r="D108" s="1" t="s">
        <v>843</v>
      </c>
      <c r="E108" s="1" t="s">
        <v>843</v>
      </c>
      <c r="F108" s="1" t="s">
        <v>255</v>
      </c>
      <c r="G108" s="1" t="s">
        <v>564</v>
      </c>
      <c r="H108" s="1" t="s">
        <v>689</v>
      </c>
      <c r="I108" s="1" t="s">
        <v>974</v>
      </c>
      <c r="J108" s="1" t="s">
        <v>635</v>
      </c>
      <c r="K108" s="1" t="s">
        <v>70</v>
      </c>
      <c r="L108" s="1" t="s">
        <v>57</v>
      </c>
      <c r="M108" s="1" t="s">
        <v>57</v>
      </c>
      <c r="N108" s="1" t="s">
        <v>57</v>
      </c>
      <c r="O108" s="5">
        <v>44474</v>
      </c>
      <c r="P108" s="1"/>
      <c r="Q108" s="1"/>
      <c r="R108" s="1"/>
      <c r="S108" s="1"/>
      <c r="T108" s="1" t="s">
        <v>1019</v>
      </c>
      <c r="U108" s="4">
        <v>1</v>
      </c>
      <c r="V108" s="6">
        <v>49990</v>
      </c>
      <c r="W108" s="1" t="s">
        <v>777</v>
      </c>
      <c r="X108" s="1">
        <v>7</v>
      </c>
      <c r="Y108" s="6">
        <v>7141.43</v>
      </c>
      <c r="Z108" s="1" t="s">
        <v>1043</v>
      </c>
      <c r="AA108" s="1" t="s">
        <v>1037</v>
      </c>
      <c r="AB108" s="1" t="s">
        <v>580</v>
      </c>
      <c r="AC108" s="1" t="s">
        <v>974</v>
      </c>
      <c r="AD108" s="1" t="s">
        <v>657</v>
      </c>
      <c r="AE108" s="1" t="s">
        <v>780</v>
      </c>
      <c r="AF108" s="6">
        <v>49990</v>
      </c>
      <c r="AG108" s="6">
        <v>7141.4285714285716</v>
      </c>
      <c r="AH108" s="1"/>
      <c r="AI108" s="6">
        <v>0</v>
      </c>
      <c r="AJ108" s="6">
        <v>0</v>
      </c>
      <c r="AK108" s="1" t="s">
        <v>713</v>
      </c>
      <c r="AL108" s="1" t="s">
        <v>421</v>
      </c>
      <c r="AM108" s="1"/>
      <c r="AN108" s="1" t="s">
        <v>22</v>
      </c>
      <c r="AO108" s="1"/>
      <c r="AP108" s="1"/>
      <c r="AQ108" s="2"/>
      <c r="AR108" s="1"/>
      <c r="AS108" s="1"/>
      <c r="AT108" s="1"/>
      <c r="AU108" s="1" t="s">
        <v>1023</v>
      </c>
      <c r="AV108" s="7">
        <v>44474.697619424325</v>
      </c>
      <c r="AW108" s="1" t="s">
        <v>501</v>
      </c>
      <c r="AX108" s="6">
        <v>49990</v>
      </c>
      <c r="AY108" s="1"/>
      <c r="AZ108" s="5">
        <v>44561</v>
      </c>
      <c r="BA108" s="5">
        <v>44474</v>
      </c>
      <c r="BB108" s="5">
        <v>44474</v>
      </c>
      <c r="BC108" s="7">
        <v>44561</v>
      </c>
      <c r="BD108" s="1" t="s">
        <v>1044</v>
      </c>
      <c r="BE108" s="1"/>
      <c r="BF108" s="1"/>
      <c r="BG108" s="1" t="s">
        <v>55</v>
      </c>
    </row>
    <row r="109" spans="1:59" x14ac:dyDescent="0.25">
      <c r="A109" s="4">
        <v>104</v>
      </c>
      <c r="B109" s="2" t="str">
        <f>HYPERLINK("https://my.zakupivli.pro/remote/dispatcher/state_purchase_view/30504191", "UA-2021-10-05-012950-b")</f>
        <v>UA-2021-10-05-012950-b</v>
      </c>
      <c r="C109" s="2" t="s">
        <v>777</v>
      </c>
      <c r="D109" s="1" t="s">
        <v>844</v>
      </c>
      <c r="E109" s="1" t="s">
        <v>844</v>
      </c>
      <c r="F109" s="1" t="s">
        <v>255</v>
      </c>
      <c r="G109" s="1" t="s">
        <v>564</v>
      </c>
      <c r="H109" s="1" t="s">
        <v>689</v>
      </c>
      <c r="I109" s="1" t="s">
        <v>974</v>
      </c>
      <c r="J109" s="1" t="s">
        <v>635</v>
      </c>
      <c r="K109" s="1" t="s">
        <v>70</v>
      </c>
      <c r="L109" s="1" t="s">
        <v>57</v>
      </c>
      <c r="M109" s="1" t="s">
        <v>57</v>
      </c>
      <c r="N109" s="1" t="s">
        <v>57</v>
      </c>
      <c r="O109" s="5">
        <v>44474</v>
      </c>
      <c r="P109" s="1"/>
      <c r="Q109" s="1"/>
      <c r="R109" s="1"/>
      <c r="S109" s="1"/>
      <c r="T109" s="1" t="s">
        <v>1019</v>
      </c>
      <c r="U109" s="4">
        <v>1</v>
      </c>
      <c r="V109" s="6">
        <v>20030</v>
      </c>
      <c r="W109" s="1" t="s">
        <v>777</v>
      </c>
      <c r="X109" s="1">
        <v>4</v>
      </c>
      <c r="Y109" s="6">
        <v>5007.5</v>
      </c>
      <c r="Z109" s="1" t="s">
        <v>1043</v>
      </c>
      <c r="AA109" s="1" t="s">
        <v>1037</v>
      </c>
      <c r="AB109" s="1" t="s">
        <v>580</v>
      </c>
      <c r="AC109" s="1" t="s">
        <v>974</v>
      </c>
      <c r="AD109" s="1" t="s">
        <v>657</v>
      </c>
      <c r="AE109" s="1" t="s">
        <v>780</v>
      </c>
      <c r="AF109" s="6">
        <v>20030</v>
      </c>
      <c r="AG109" s="6">
        <v>5007.5</v>
      </c>
      <c r="AH109" s="1"/>
      <c r="AI109" s="6">
        <v>0</v>
      </c>
      <c r="AJ109" s="6">
        <v>0</v>
      </c>
      <c r="AK109" s="1" t="s">
        <v>713</v>
      </c>
      <c r="AL109" s="1" t="s">
        <v>421</v>
      </c>
      <c r="AM109" s="1"/>
      <c r="AN109" s="1" t="s">
        <v>22</v>
      </c>
      <c r="AO109" s="1"/>
      <c r="AP109" s="1"/>
      <c r="AQ109" s="2"/>
      <c r="AR109" s="1"/>
      <c r="AS109" s="1"/>
      <c r="AT109" s="1"/>
      <c r="AU109" s="1" t="s">
        <v>1023</v>
      </c>
      <c r="AV109" s="7">
        <v>44474.688878584398</v>
      </c>
      <c r="AW109" s="1" t="s">
        <v>500</v>
      </c>
      <c r="AX109" s="6">
        <v>20030</v>
      </c>
      <c r="AY109" s="1"/>
      <c r="AZ109" s="5">
        <v>44561</v>
      </c>
      <c r="BA109" s="5">
        <v>44474</v>
      </c>
      <c r="BB109" s="5">
        <v>44474</v>
      </c>
      <c r="BC109" s="7">
        <v>44561</v>
      </c>
      <c r="BD109" s="1" t="s">
        <v>1044</v>
      </c>
      <c r="BE109" s="1"/>
      <c r="BF109" s="1"/>
      <c r="BG109" s="1" t="s">
        <v>55</v>
      </c>
    </row>
    <row r="110" spans="1:59" x14ac:dyDescent="0.25">
      <c r="A110" s="4">
        <v>105</v>
      </c>
      <c r="B110" s="2" t="str">
        <f>HYPERLINK("https://my.zakupivli.pro/remote/dispatcher/state_purchase_view/30401129", "UA-2021-10-01-002853-b")</f>
        <v>UA-2021-10-01-002853-b</v>
      </c>
      <c r="C110" s="2" t="s">
        <v>777</v>
      </c>
      <c r="D110" s="1" t="s">
        <v>918</v>
      </c>
      <c r="E110" s="1" t="s">
        <v>918</v>
      </c>
      <c r="F110" s="1" t="s">
        <v>255</v>
      </c>
      <c r="G110" s="1" t="s">
        <v>536</v>
      </c>
      <c r="H110" s="1" t="s">
        <v>689</v>
      </c>
      <c r="I110" s="1" t="s">
        <v>974</v>
      </c>
      <c r="J110" s="1" t="s">
        <v>635</v>
      </c>
      <c r="K110" s="1" t="s">
        <v>70</v>
      </c>
      <c r="L110" s="1" t="s">
        <v>57</v>
      </c>
      <c r="M110" s="1" t="s">
        <v>57</v>
      </c>
      <c r="N110" s="1" t="s">
        <v>57</v>
      </c>
      <c r="O110" s="5">
        <v>44470</v>
      </c>
      <c r="P110" s="1"/>
      <c r="Q110" s="1"/>
      <c r="R110" s="1"/>
      <c r="S110" s="1"/>
      <c r="T110" s="1" t="s">
        <v>1019</v>
      </c>
      <c r="U110" s="4">
        <v>1</v>
      </c>
      <c r="V110" s="6">
        <v>26738.95</v>
      </c>
      <c r="W110" s="1" t="s">
        <v>777</v>
      </c>
      <c r="X110" s="1">
        <v>1</v>
      </c>
      <c r="Y110" s="6">
        <v>26738.95</v>
      </c>
      <c r="Z110" s="1" t="s">
        <v>1045</v>
      </c>
      <c r="AA110" s="1" t="s">
        <v>1037</v>
      </c>
      <c r="AB110" s="1" t="s">
        <v>580</v>
      </c>
      <c r="AC110" s="1" t="s">
        <v>780</v>
      </c>
      <c r="AD110" s="1" t="s">
        <v>657</v>
      </c>
      <c r="AE110" s="1" t="s">
        <v>780</v>
      </c>
      <c r="AF110" s="6">
        <v>26738.95</v>
      </c>
      <c r="AG110" s="6">
        <v>26738.95</v>
      </c>
      <c r="AH110" s="1"/>
      <c r="AI110" s="6">
        <v>0</v>
      </c>
      <c r="AJ110" s="6">
        <v>0</v>
      </c>
      <c r="AK110" s="1" t="s">
        <v>749</v>
      </c>
      <c r="AL110" s="1" t="s">
        <v>313</v>
      </c>
      <c r="AM110" s="1"/>
      <c r="AN110" s="1" t="s">
        <v>47</v>
      </c>
      <c r="AO110" s="1"/>
      <c r="AP110" s="1"/>
      <c r="AQ110" s="2"/>
      <c r="AR110" s="1"/>
      <c r="AS110" s="1"/>
      <c r="AT110" s="1"/>
      <c r="AU110" s="1" t="s">
        <v>1023</v>
      </c>
      <c r="AV110" s="7">
        <v>44473.367537865372</v>
      </c>
      <c r="AW110" s="1" t="s">
        <v>391</v>
      </c>
      <c r="AX110" s="6">
        <v>26738.95</v>
      </c>
      <c r="AY110" s="5">
        <v>44467</v>
      </c>
      <c r="AZ110" s="5">
        <v>44561</v>
      </c>
      <c r="BA110" s="5">
        <v>44467</v>
      </c>
      <c r="BB110" s="5">
        <v>44467</v>
      </c>
      <c r="BC110" s="7">
        <v>44561</v>
      </c>
      <c r="BD110" s="1" t="s">
        <v>1044</v>
      </c>
      <c r="BE110" s="1"/>
      <c r="BF110" s="1"/>
      <c r="BG110" s="1" t="s">
        <v>55</v>
      </c>
    </row>
    <row r="111" spans="1:59" x14ac:dyDescent="0.25">
      <c r="A111" s="4">
        <v>106</v>
      </c>
      <c r="B111" s="2" t="str">
        <f>HYPERLINK("https://my.zakupivli.pro/remote/dispatcher/state_purchase_view/30400351", "UA-2021-10-01-002534-b")</f>
        <v>UA-2021-10-01-002534-b</v>
      </c>
      <c r="C111" s="2" t="s">
        <v>777</v>
      </c>
      <c r="D111" s="1" t="s">
        <v>919</v>
      </c>
      <c r="E111" s="1" t="s">
        <v>919</v>
      </c>
      <c r="F111" s="1" t="s">
        <v>255</v>
      </c>
      <c r="G111" s="1" t="s">
        <v>536</v>
      </c>
      <c r="H111" s="1" t="s">
        <v>689</v>
      </c>
      <c r="I111" s="1" t="s">
        <v>974</v>
      </c>
      <c r="J111" s="1" t="s">
        <v>635</v>
      </c>
      <c r="K111" s="1" t="s">
        <v>70</v>
      </c>
      <c r="L111" s="1" t="s">
        <v>57</v>
      </c>
      <c r="M111" s="1" t="s">
        <v>57</v>
      </c>
      <c r="N111" s="1" t="s">
        <v>57</v>
      </c>
      <c r="O111" s="5">
        <v>44470</v>
      </c>
      <c r="P111" s="1"/>
      <c r="Q111" s="1"/>
      <c r="R111" s="1"/>
      <c r="S111" s="1"/>
      <c r="T111" s="1" t="s">
        <v>1019</v>
      </c>
      <c r="U111" s="4">
        <v>1</v>
      </c>
      <c r="V111" s="6">
        <v>27355.79</v>
      </c>
      <c r="W111" s="1" t="s">
        <v>777</v>
      </c>
      <c r="X111" s="1">
        <v>1</v>
      </c>
      <c r="Y111" s="6">
        <v>27355.79</v>
      </c>
      <c r="Z111" s="1" t="s">
        <v>1045</v>
      </c>
      <c r="AA111" s="1" t="s">
        <v>1037</v>
      </c>
      <c r="AB111" s="1" t="s">
        <v>580</v>
      </c>
      <c r="AC111" s="1" t="s">
        <v>780</v>
      </c>
      <c r="AD111" s="1" t="s">
        <v>657</v>
      </c>
      <c r="AE111" s="1" t="s">
        <v>780</v>
      </c>
      <c r="AF111" s="6">
        <v>27355.79</v>
      </c>
      <c r="AG111" s="6">
        <v>27355.79</v>
      </c>
      <c r="AH111" s="1"/>
      <c r="AI111" s="6">
        <v>0</v>
      </c>
      <c r="AJ111" s="6">
        <v>0</v>
      </c>
      <c r="AK111" s="1" t="s">
        <v>749</v>
      </c>
      <c r="AL111" s="1" t="s">
        <v>313</v>
      </c>
      <c r="AM111" s="1"/>
      <c r="AN111" s="1" t="s">
        <v>47</v>
      </c>
      <c r="AO111" s="1"/>
      <c r="AP111" s="1"/>
      <c r="AQ111" s="2"/>
      <c r="AR111" s="1"/>
      <c r="AS111" s="1"/>
      <c r="AT111" s="1"/>
      <c r="AU111" s="1" t="s">
        <v>1023</v>
      </c>
      <c r="AV111" s="7">
        <v>44470.455312780883</v>
      </c>
      <c r="AW111" s="1" t="s">
        <v>375</v>
      </c>
      <c r="AX111" s="6">
        <v>27355.79</v>
      </c>
      <c r="AY111" s="5">
        <v>44467</v>
      </c>
      <c r="AZ111" s="5">
        <v>44561</v>
      </c>
      <c r="BA111" s="5">
        <v>44467</v>
      </c>
      <c r="BB111" s="5">
        <v>44467</v>
      </c>
      <c r="BC111" s="7">
        <v>44561</v>
      </c>
      <c r="BD111" s="1" t="s">
        <v>1044</v>
      </c>
      <c r="BE111" s="1"/>
      <c r="BF111" s="1"/>
      <c r="BG111" s="1" t="s">
        <v>55</v>
      </c>
    </row>
    <row r="112" spans="1:59" x14ac:dyDescent="0.25">
      <c r="A112" s="4">
        <v>107</v>
      </c>
      <c r="B112" s="2" t="str">
        <f>HYPERLINK("https://my.zakupivli.pro/remote/dispatcher/state_purchase_view/30399173", "UA-2021-10-01-002087-b")</f>
        <v>UA-2021-10-01-002087-b</v>
      </c>
      <c r="C112" s="2" t="s">
        <v>777</v>
      </c>
      <c r="D112" s="1" t="s">
        <v>916</v>
      </c>
      <c r="E112" s="1" t="s">
        <v>916</v>
      </c>
      <c r="F112" s="1" t="s">
        <v>255</v>
      </c>
      <c r="G112" s="1" t="s">
        <v>536</v>
      </c>
      <c r="H112" s="1" t="s">
        <v>689</v>
      </c>
      <c r="I112" s="1" t="s">
        <v>974</v>
      </c>
      <c r="J112" s="1" t="s">
        <v>635</v>
      </c>
      <c r="K112" s="1" t="s">
        <v>70</v>
      </c>
      <c r="L112" s="1" t="s">
        <v>57</v>
      </c>
      <c r="M112" s="1" t="s">
        <v>57</v>
      </c>
      <c r="N112" s="1" t="s">
        <v>57</v>
      </c>
      <c r="O112" s="5">
        <v>44470</v>
      </c>
      <c r="P112" s="1"/>
      <c r="Q112" s="1"/>
      <c r="R112" s="1"/>
      <c r="S112" s="1"/>
      <c r="T112" s="1" t="s">
        <v>1019</v>
      </c>
      <c r="U112" s="4">
        <v>1</v>
      </c>
      <c r="V112" s="6">
        <v>27500</v>
      </c>
      <c r="W112" s="1" t="s">
        <v>777</v>
      </c>
      <c r="X112" s="1">
        <v>1</v>
      </c>
      <c r="Y112" s="6">
        <v>27500</v>
      </c>
      <c r="Z112" s="1" t="s">
        <v>1045</v>
      </c>
      <c r="AA112" s="1" t="s">
        <v>1037</v>
      </c>
      <c r="AB112" s="1" t="s">
        <v>580</v>
      </c>
      <c r="AC112" s="1" t="s">
        <v>780</v>
      </c>
      <c r="AD112" s="1" t="s">
        <v>657</v>
      </c>
      <c r="AE112" s="1" t="s">
        <v>780</v>
      </c>
      <c r="AF112" s="6">
        <v>27500</v>
      </c>
      <c r="AG112" s="6">
        <v>27500</v>
      </c>
      <c r="AH112" s="1"/>
      <c r="AI112" s="6">
        <v>0</v>
      </c>
      <c r="AJ112" s="6">
        <v>0</v>
      </c>
      <c r="AK112" s="1" t="s">
        <v>749</v>
      </c>
      <c r="AL112" s="1" t="s">
        <v>313</v>
      </c>
      <c r="AM112" s="1"/>
      <c r="AN112" s="1" t="s">
        <v>47</v>
      </c>
      <c r="AO112" s="1"/>
      <c r="AP112" s="1"/>
      <c r="AQ112" s="2"/>
      <c r="AR112" s="1"/>
      <c r="AS112" s="1"/>
      <c r="AT112" s="1"/>
      <c r="AU112" s="1" t="s">
        <v>1023</v>
      </c>
      <c r="AV112" s="7">
        <v>44470.444273603818</v>
      </c>
      <c r="AW112" s="1" t="s">
        <v>383</v>
      </c>
      <c r="AX112" s="6">
        <v>27500</v>
      </c>
      <c r="AY112" s="5">
        <v>44467</v>
      </c>
      <c r="AZ112" s="5">
        <v>44561</v>
      </c>
      <c r="BA112" s="5">
        <v>44467</v>
      </c>
      <c r="BB112" s="5">
        <v>44467</v>
      </c>
      <c r="BC112" s="7">
        <v>44561</v>
      </c>
      <c r="BD112" s="1" t="s">
        <v>1044</v>
      </c>
      <c r="BE112" s="1"/>
      <c r="BF112" s="1"/>
      <c r="BG112" s="1" t="s">
        <v>55</v>
      </c>
    </row>
    <row r="113" spans="1:59" x14ac:dyDescent="0.25">
      <c r="A113" s="4">
        <v>108</v>
      </c>
      <c r="B113" s="2" t="str">
        <f>HYPERLINK("https://my.zakupivli.pro/remote/dispatcher/state_purchase_view/30397916", "UA-2021-10-01-001732-b")</f>
        <v>UA-2021-10-01-001732-b</v>
      </c>
      <c r="C113" s="2" t="s">
        <v>777</v>
      </c>
      <c r="D113" s="1" t="s">
        <v>917</v>
      </c>
      <c r="E113" s="1" t="s">
        <v>917</v>
      </c>
      <c r="F113" s="1" t="s">
        <v>255</v>
      </c>
      <c r="G113" s="1" t="s">
        <v>536</v>
      </c>
      <c r="H113" s="1" t="s">
        <v>689</v>
      </c>
      <c r="I113" s="1" t="s">
        <v>974</v>
      </c>
      <c r="J113" s="1" t="s">
        <v>635</v>
      </c>
      <c r="K113" s="1" t="s">
        <v>70</v>
      </c>
      <c r="L113" s="1" t="s">
        <v>57</v>
      </c>
      <c r="M113" s="1" t="s">
        <v>57</v>
      </c>
      <c r="N113" s="1" t="s">
        <v>57</v>
      </c>
      <c r="O113" s="5">
        <v>44470</v>
      </c>
      <c r="P113" s="1"/>
      <c r="Q113" s="1"/>
      <c r="R113" s="1"/>
      <c r="S113" s="1"/>
      <c r="T113" s="1" t="s">
        <v>1019</v>
      </c>
      <c r="U113" s="4">
        <v>1</v>
      </c>
      <c r="V113" s="6">
        <v>26738.95</v>
      </c>
      <c r="W113" s="1" t="s">
        <v>777</v>
      </c>
      <c r="X113" s="1">
        <v>1</v>
      </c>
      <c r="Y113" s="6">
        <v>26738.95</v>
      </c>
      <c r="Z113" s="1" t="s">
        <v>1045</v>
      </c>
      <c r="AA113" s="1" t="s">
        <v>1037</v>
      </c>
      <c r="AB113" s="1" t="s">
        <v>580</v>
      </c>
      <c r="AC113" s="1" t="s">
        <v>780</v>
      </c>
      <c r="AD113" s="1" t="s">
        <v>657</v>
      </c>
      <c r="AE113" s="1" t="s">
        <v>780</v>
      </c>
      <c r="AF113" s="6">
        <v>26738.95</v>
      </c>
      <c r="AG113" s="6">
        <v>26738.95</v>
      </c>
      <c r="AH113" s="1"/>
      <c r="AI113" s="6">
        <v>0</v>
      </c>
      <c r="AJ113" s="6">
        <v>0</v>
      </c>
      <c r="AK113" s="1" t="s">
        <v>749</v>
      </c>
      <c r="AL113" s="1" t="s">
        <v>313</v>
      </c>
      <c r="AM113" s="1"/>
      <c r="AN113" s="1" t="s">
        <v>47</v>
      </c>
      <c r="AO113" s="1"/>
      <c r="AP113" s="1"/>
      <c r="AQ113" s="2"/>
      <c r="AR113" s="1"/>
      <c r="AS113" s="1"/>
      <c r="AT113" s="1"/>
      <c r="AU113" s="1" t="s">
        <v>1023</v>
      </c>
      <c r="AV113" s="7">
        <v>44470.431890621097</v>
      </c>
      <c r="AW113" s="1" t="s">
        <v>362</v>
      </c>
      <c r="AX113" s="6">
        <v>26738.95</v>
      </c>
      <c r="AY113" s="5">
        <v>44467</v>
      </c>
      <c r="AZ113" s="5">
        <v>44561</v>
      </c>
      <c r="BA113" s="5">
        <v>44467</v>
      </c>
      <c r="BB113" s="5">
        <v>44467</v>
      </c>
      <c r="BC113" s="7">
        <v>44561</v>
      </c>
      <c r="BD113" s="1" t="s">
        <v>1044</v>
      </c>
      <c r="BE113" s="1"/>
      <c r="BF113" s="1"/>
      <c r="BG113" s="1" t="s">
        <v>55</v>
      </c>
    </row>
    <row r="114" spans="1:59" x14ac:dyDescent="0.25">
      <c r="A114" s="4">
        <v>109</v>
      </c>
      <c r="B114" s="2" t="str">
        <f>HYPERLINK("https://my.zakupivli.pro/remote/dispatcher/state_purchase_view/30370378", "UA-2021-09-30-002786-b")</f>
        <v>UA-2021-09-30-002786-b</v>
      </c>
      <c r="C114" s="2" t="s">
        <v>777</v>
      </c>
      <c r="D114" s="1" t="s">
        <v>904</v>
      </c>
      <c r="E114" s="1" t="s">
        <v>904</v>
      </c>
      <c r="F114" s="1" t="s">
        <v>255</v>
      </c>
      <c r="G114" s="1" t="s">
        <v>425</v>
      </c>
      <c r="H114" s="1" t="s">
        <v>689</v>
      </c>
      <c r="I114" s="1" t="s">
        <v>974</v>
      </c>
      <c r="J114" s="1" t="s">
        <v>635</v>
      </c>
      <c r="K114" s="1" t="s">
        <v>70</v>
      </c>
      <c r="L114" s="1" t="s">
        <v>57</v>
      </c>
      <c r="M114" s="1" t="s">
        <v>57</v>
      </c>
      <c r="N114" s="1" t="s">
        <v>57</v>
      </c>
      <c r="O114" s="5">
        <v>44469</v>
      </c>
      <c r="P114" s="1"/>
      <c r="Q114" s="1"/>
      <c r="R114" s="1"/>
      <c r="S114" s="1"/>
      <c r="T114" s="1" t="s">
        <v>1019</v>
      </c>
      <c r="U114" s="4">
        <v>1</v>
      </c>
      <c r="V114" s="6">
        <v>1080</v>
      </c>
      <c r="W114" s="1" t="s">
        <v>777</v>
      </c>
      <c r="X114" s="1">
        <v>30</v>
      </c>
      <c r="Y114" s="6">
        <v>36</v>
      </c>
      <c r="Z114" s="1" t="s">
        <v>1049</v>
      </c>
      <c r="AA114" s="1" t="s">
        <v>1037</v>
      </c>
      <c r="AB114" s="1" t="s">
        <v>580</v>
      </c>
      <c r="AC114" s="1" t="s">
        <v>780</v>
      </c>
      <c r="AD114" s="1" t="s">
        <v>657</v>
      </c>
      <c r="AE114" s="1" t="s">
        <v>780</v>
      </c>
      <c r="AF114" s="6">
        <v>1080</v>
      </c>
      <c r="AG114" s="6">
        <v>36</v>
      </c>
      <c r="AH114" s="1"/>
      <c r="AI114" s="6">
        <v>0</v>
      </c>
      <c r="AJ114" s="6">
        <v>0</v>
      </c>
      <c r="AK114" s="1" t="s">
        <v>789</v>
      </c>
      <c r="AL114" s="1" t="s">
        <v>300</v>
      </c>
      <c r="AM114" s="1"/>
      <c r="AN114" s="1" t="s">
        <v>23</v>
      </c>
      <c r="AO114" s="1"/>
      <c r="AP114" s="1"/>
      <c r="AQ114" s="2"/>
      <c r="AR114" s="1"/>
      <c r="AS114" s="1"/>
      <c r="AT114" s="1"/>
      <c r="AU114" s="1" t="s">
        <v>1023</v>
      </c>
      <c r="AV114" s="7">
        <v>44469.484760080981</v>
      </c>
      <c r="AW114" s="1" t="s">
        <v>223</v>
      </c>
      <c r="AX114" s="6">
        <v>1080</v>
      </c>
      <c r="AY114" s="5">
        <v>44468</v>
      </c>
      <c r="AZ114" s="5">
        <v>44561</v>
      </c>
      <c r="BA114" s="5">
        <v>44468</v>
      </c>
      <c r="BB114" s="5">
        <v>44468</v>
      </c>
      <c r="BC114" s="7">
        <v>44561</v>
      </c>
      <c r="BD114" s="1" t="s">
        <v>1044</v>
      </c>
      <c r="BE114" s="1"/>
      <c r="BF114" s="1"/>
      <c r="BG114" s="1" t="s">
        <v>55</v>
      </c>
    </row>
    <row r="115" spans="1:59" x14ac:dyDescent="0.25">
      <c r="A115" s="4">
        <v>110</v>
      </c>
      <c r="B115" s="2" t="str">
        <f>HYPERLINK("https://my.zakupivli.pro/remote/dispatcher/state_purchase_view/30369755", "UA-2021-09-30-002642-b")</f>
        <v>UA-2021-09-30-002642-b</v>
      </c>
      <c r="C115" s="2" t="s">
        <v>777</v>
      </c>
      <c r="D115" s="1" t="s">
        <v>803</v>
      </c>
      <c r="E115" s="1" t="s">
        <v>803</v>
      </c>
      <c r="F115" s="1" t="s">
        <v>255</v>
      </c>
      <c r="G115" s="1" t="s">
        <v>346</v>
      </c>
      <c r="H115" s="1" t="s">
        <v>689</v>
      </c>
      <c r="I115" s="1" t="s">
        <v>974</v>
      </c>
      <c r="J115" s="1" t="s">
        <v>635</v>
      </c>
      <c r="K115" s="1" t="s">
        <v>70</v>
      </c>
      <c r="L115" s="1" t="s">
        <v>57</v>
      </c>
      <c r="M115" s="1" t="s">
        <v>57</v>
      </c>
      <c r="N115" s="1" t="s">
        <v>57</v>
      </c>
      <c r="O115" s="5">
        <v>44469</v>
      </c>
      <c r="P115" s="1"/>
      <c r="Q115" s="1"/>
      <c r="R115" s="1"/>
      <c r="S115" s="1"/>
      <c r="T115" s="1" t="s">
        <v>1019</v>
      </c>
      <c r="U115" s="4">
        <v>1</v>
      </c>
      <c r="V115" s="6">
        <v>5500</v>
      </c>
      <c r="W115" s="1" t="s">
        <v>777</v>
      </c>
      <c r="X115" s="1">
        <v>50</v>
      </c>
      <c r="Y115" s="6">
        <v>110</v>
      </c>
      <c r="Z115" s="1" t="s">
        <v>1041</v>
      </c>
      <c r="AA115" s="1" t="s">
        <v>1037</v>
      </c>
      <c r="AB115" s="1" t="s">
        <v>580</v>
      </c>
      <c r="AC115" s="1" t="s">
        <v>780</v>
      </c>
      <c r="AD115" s="1" t="s">
        <v>657</v>
      </c>
      <c r="AE115" s="1" t="s">
        <v>780</v>
      </c>
      <c r="AF115" s="6">
        <v>5500</v>
      </c>
      <c r="AG115" s="6">
        <v>110</v>
      </c>
      <c r="AH115" s="1"/>
      <c r="AI115" s="6">
        <v>0</v>
      </c>
      <c r="AJ115" s="6">
        <v>0</v>
      </c>
      <c r="AK115" s="1" t="s">
        <v>789</v>
      </c>
      <c r="AL115" s="1" t="s">
        <v>300</v>
      </c>
      <c r="AM115" s="1"/>
      <c r="AN115" s="1" t="s">
        <v>23</v>
      </c>
      <c r="AO115" s="1"/>
      <c r="AP115" s="1"/>
      <c r="AQ115" s="2"/>
      <c r="AR115" s="1"/>
      <c r="AS115" s="1"/>
      <c r="AT115" s="1"/>
      <c r="AU115" s="1" t="s">
        <v>1023</v>
      </c>
      <c r="AV115" s="7">
        <v>44469.478962256988</v>
      </c>
      <c r="AW115" s="1" t="s">
        <v>225</v>
      </c>
      <c r="AX115" s="6">
        <v>5500</v>
      </c>
      <c r="AY115" s="5">
        <v>44468</v>
      </c>
      <c r="AZ115" s="5">
        <v>44561</v>
      </c>
      <c r="BA115" s="5">
        <v>44468</v>
      </c>
      <c r="BB115" s="5">
        <v>44468</v>
      </c>
      <c r="BC115" s="7">
        <v>44561</v>
      </c>
      <c r="BD115" s="1" t="s">
        <v>1044</v>
      </c>
      <c r="BE115" s="1"/>
      <c r="BF115" s="1"/>
      <c r="BG115" s="1" t="s">
        <v>55</v>
      </c>
    </row>
    <row r="116" spans="1:59" x14ac:dyDescent="0.25">
      <c r="A116" s="4">
        <v>111</v>
      </c>
      <c r="B116" s="2" t="str">
        <f>HYPERLINK("https://my.zakupivli.pro/remote/dispatcher/state_purchase_view/30310356", "UA-2021-09-28-008372-b")</f>
        <v>UA-2021-09-28-008372-b</v>
      </c>
      <c r="C116" s="2" t="s">
        <v>777</v>
      </c>
      <c r="D116" s="1" t="s">
        <v>930</v>
      </c>
      <c r="E116" s="1" t="s">
        <v>930</v>
      </c>
      <c r="F116" s="1" t="s">
        <v>255</v>
      </c>
      <c r="G116" s="1" t="s">
        <v>470</v>
      </c>
      <c r="H116" s="1" t="s">
        <v>689</v>
      </c>
      <c r="I116" s="1" t="s">
        <v>974</v>
      </c>
      <c r="J116" s="1" t="s">
        <v>635</v>
      </c>
      <c r="K116" s="1" t="s">
        <v>70</v>
      </c>
      <c r="L116" s="1" t="s">
        <v>57</v>
      </c>
      <c r="M116" s="1" t="s">
        <v>57</v>
      </c>
      <c r="N116" s="1" t="s">
        <v>57</v>
      </c>
      <c r="O116" s="5">
        <v>44467</v>
      </c>
      <c r="P116" s="1"/>
      <c r="Q116" s="1"/>
      <c r="R116" s="1"/>
      <c r="S116" s="1"/>
      <c r="T116" s="1" t="s">
        <v>1019</v>
      </c>
      <c r="U116" s="4">
        <v>1</v>
      </c>
      <c r="V116" s="6">
        <v>78</v>
      </c>
      <c r="W116" s="1" t="s">
        <v>777</v>
      </c>
      <c r="X116" s="1">
        <v>2</v>
      </c>
      <c r="Y116" s="6">
        <v>39</v>
      </c>
      <c r="Z116" s="1" t="s">
        <v>1049</v>
      </c>
      <c r="AA116" s="1" t="s">
        <v>1037</v>
      </c>
      <c r="AB116" s="1" t="s">
        <v>580</v>
      </c>
      <c r="AC116" s="1" t="s">
        <v>780</v>
      </c>
      <c r="AD116" s="1" t="s">
        <v>657</v>
      </c>
      <c r="AE116" s="1" t="s">
        <v>780</v>
      </c>
      <c r="AF116" s="6">
        <v>78</v>
      </c>
      <c r="AG116" s="6">
        <v>39</v>
      </c>
      <c r="AH116" s="1"/>
      <c r="AI116" s="6">
        <v>0</v>
      </c>
      <c r="AJ116" s="6">
        <v>0</v>
      </c>
      <c r="AK116" s="1" t="s">
        <v>798</v>
      </c>
      <c r="AL116" s="1" t="s">
        <v>448</v>
      </c>
      <c r="AM116" s="1"/>
      <c r="AN116" s="1" t="s">
        <v>54</v>
      </c>
      <c r="AO116" s="1"/>
      <c r="AP116" s="1"/>
      <c r="AQ116" s="2"/>
      <c r="AR116" s="1"/>
      <c r="AS116" s="1"/>
      <c r="AT116" s="1"/>
      <c r="AU116" s="1" t="s">
        <v>1023</v>
      </c>
      <c r="AV116" s="7">
        <v>44467.641385976945</v>
      </c>
      <c r="AW116" s="1" t="s">
        <v>221</v>
      </c>
      <c r="AX116" s="6">
        <v>78</v>
      </c>
      <c r="AY116" s="5">
        <v>44467</v>
      </c>
      <c r="AZ116" s="5">
        <v>44561</v>
      </c>
      <c r="BA116" s="5">
        <v>44467</v>
      </c>
      <c r="BB116" s="5">
        <v>44467</v>
      </c>
      <c r="BC116" s="7">
        <v>44561</v>
      </c>
      <c r="BD116" s="1" t="s">
        <v>1044</v>
      </c>
      <c r="BE116" s="1"/>
      <c r="BF116" s="1"/>
      <c r="BG116" s="1" t="s">
        <v>55</v>
      </c>
    </row>
    <row r="117" spans="1:59" x14ac:dyDescent="0.25">
      <c r="A117" s="4">
        <v>112</v>
      </c>
      <c r="B117" s="2" t="str">
        <f>HYPERLINK("https://my.zakupivli.pro/remote/dispatcher/state_purchase_view/30308231", "UA-2021-09-28-007835-b")</f>
        <v>UA-2021-09-28-007835-b</v>
      </c>
      <c r="C117" s="2" t="s">
        <v>777</v>
      </c>
      <c r="D117" s="1" t="s">
        <v>877</v>
      </c>
      <c r="E117" s="1" t="s">
        <v>877</v>
      </c>
      <c r="F117" s="1" t="s">
        <v>255</v>
      </c>
      <c r="G117" s="1" t="s">
        <v>478</v>
      </c>
      <c r="H117" s="1" t="s">
        <v>689</v>
      </c>
      <c r="I117" s="1" t="s">
        <v>974</v>
      </c>
      <c r="J117" s="1" t="s">
        <v>635</v>
      </c>
      <c r="K117" s="1" t="s">
        <v>70</v>
      </c>
      <c r="L117" s="1" t="s">
        <v>57</v>
      </c>
      <c r="M117" s="1" t="s">
        <v>57</v>
      </c>
      <c r="N117" s="1" t="s">
        <v>57</v>
      </c>
      <c r="O117" s="5">
        <v>44467</v>
      </c>
      <c r="P117" s="1"/>
      <c r="Q117" s="1"/>
      <c r="R117" s="1"/>
      <c r="S117" s="1"/>
      <c r="T117" s="1" t="s">
        <v>1019</v>
      </c>
      <c r="U117" s="4">
        <v>1</v>
      </c>
      <c r="V117" s="6">
        <v>43938</v>
      </c>
      <c r="W117" s="1" t="s">
        <v>777</v>
      </c>
      <c r="X117" s="1">
        <v>1</v>
      </c>
      <c r="Y117" s="6">
        <v>43938</v>
      </c>
      <c r="Z117" s="1" t="s">
        <v>1043</v>
      </c>
      <c r="AA117" s="1" t="s">
        <v>1037</v>
      </c>
      <c r="AB117" s="1" t="s">
        <v>580</v>
      </c>
      <c r="AC117" s="1" t="s">
        <v>974</v>
      </c>
      <c r="AD117" s="1" t="s">
        <v>657</v>
      </c>
      <c r="AE117" s="1" t="s">
        <v>780</v>
      </c>
      <c r="AF117" s="6">
        <v>43938</v>
      </c>
      <c r="AG117" s="6">
        <v>43938</v>
      </c>
      <c r="AH117" s="1"/>
      <c r="AI117" s="6">
        <v>0</v>
      </c>
      <c r="AJ117" s="6">
        <v>0</v>
      </c>
      <c r="AK117" s="1" t="s">
        <v>713</v>
      </c>
      <c r="AL117" s="1" t="s">
        <v>421</v>
      </c>
      <c r="AM117" s="1"/>
      <c r="AN117" s="1" t="s">
        <v>22</v>
      </c>
      <c r="AO117" s="1"/>
      <c r="AP117" s="1"/>
      <c r="AQ117" s="2"/>
      <c r="AR117" s="1"/>
      <c r="AS117" s="1"/>
      <c r="AT117" s="1"/>
      <c r="AU117" s="1" t="s">
        <v>1023</v>
      </c>
      <c r="AV117" s="7">
        <v>44467.63334257315</v>
      </c>
      <c r="AW117" s="1" t="s">
        <v>488</v>
      </c>
      <c r="AX117" s="6">
        <v>43938</v>
      </c>
      <c r="AY117" s="5">
        <v>44440</v>
      </c>
      <c r="AZ117" s="5">
        <v>44469</v>
      </c>
      <c r="BA117" s="5">
        <v>44467</v>
      </c>
      <c r="BB117" s="5">
        <v>44467</v>
      </c>
      <c r="BC117" s="7">
        <v>44561</v>
      </c>
      <c r="BD117" s="1" t="s">
        <v>1044</v>
      </c>
      <c r="BE117" s="1"/>
      <c r="BF117" s="1"/>
      <c r="BG117" s="1" t="s">
        <v>55</v>
      </c>
    </row>
    <row r="118" spans="1:59" x14ac:dyDescent="0.25">
      <c r="A118" s="4">
        <v>113</v>
      </c>
      <c r="B118" s="2" t="str">
        <f>HYPERLINK("https://my.zakupivli.pro/remote/dispatcher/state_purchase_view/30307762", "UA-2021-09-28-007702-b")</f>
        <v>UA-2021-09-28-007702-b</v>
      </c>
      <c r="C118" s="2" t="s">
        <v>777</v>
      </c>
      <c r="D118" s="1" t="s">
        <v>874</v>
      </c>
      <c r="E118" s="1" t="s">
        <v>874</v>
      </c>
      <c r="F118" s="1" t="s">
        <v>255</v>
      </c>
      <c r="G118" s="1" t="s">
        <v>478</v>
      </c>
      <c r="H118" s="1" t="s">
        <v>689</v>
      </c>
      <c r="I118" s="1" t="s">
        <v>974</v>
      </c>
      <c r="J118" s="1" t="s">
        <v>635</v>
      </c>
      <c r="K118" s="1" t="s">
        <v>70</v>
      </c>
      <c r="L118" s="1" t="s">
        <v>57</v>
      </c>
      <c r="M118" s="1" t="s">
        <v>57</v>
      </c>
      <c r="N118" s="1" t="s">
        <v>57</v>
      </c>
      <c r="O118" s="5">
        <v>44467</v>
      </c>
      <c r="P118" s="1"/>
      <c r="Q118" s="1"/>
      <c r="R118" s="1"/>
      <c r="S118" s="1"/>
      <c r="T118" s="1" t="s">
        <v>1019</v>
      </c>
      <c r="U118" s="4">
        <v>1</v>
      </c>
      <c r="V118" s="6">
        <v>44466</v>
      </c>
      <c r="W118" s="1" t="s">
        <v>777</v>
      </c>
      <c r="X118" s="1">
        <v>1</v>
      </c>
      <c r="Y118" s="6">
        <v>44466</v>
      </c>
      <c r="Z118" s="1" t="s">
        <v>1043</v>
      </c>
      <c r="AA118" s="1" t="s">
        <v>1037</v>
      </c>
      <c r="AB118" s="1" t="s">
        <v>580</v>
      </c>
      <c r="AC118" s="1" t="s">
        <v>974</v>
      </c>
      <c r="AD118" s="1" t="s">
        <v>657</v>
      </c>
      <c r="AE118" s="1" t="s">
        <v>780</v>
      </c>
      <c r="AF118" s="6">
        <v>44466</v>
      </c>
      <c r="AG118" s="6">
        <v>44466</v>
      </c>
      <c r="AH118" s="1"/>
      <c r="AI118" s="6">
        <v>0</v>
      </c>
      <c r="AJ118" s="6">
        <v>0</v>
      </c>
      <c r="AK118" s="1" t="s">
        <v>713</v>
      </c>
      <c r="AL118" s="1" t="s">
        <v>421</v>
      </c>
      <c r="AM118" s="1"/>
      <c r="AN118" s="1" t="s">
        <v>22</v>
      </c>
      <c r="AO118" s="1"/>
      <c r="AP118" s="1"/>
      <c r="AQ118" s="2"/>
      <c r="AR118" s="1"/>
      <c r="AS118" s="1"/>
      <c r="AT118" s="1"/>
      <c r="AU118" s="1" t="s">
        <v>1023</v>
      </c>
      <c r="AV118" s="7">
        <v>44467.634108115635</v>
      </c>
      <c r="AW118" s="1" t="s">
        <v>486</v>
      </c>
      <c r="AX118" s="6">
        <v>44466</v>
      </c>
      <c r="AY118" s="5">
        <v>44440</v>
      </c>
      <c r="AZ118" s="5">
        <v>44469</v>
      </c>
      <c r="BA118" s="5">
        <v>44467</v>
      </c>
      <c r="BB118" s="5">
        <v>44467</v>
      </c>
      <c r="BC118" s="7">
        <v>44561</v>
      </c>
      <c r="BD118" s="1" t="s">
        <v>1044</v>
      </c>
      <c r="BE118" s="1"/>
      <c r="BF118" s="1"/>
      <c r="BG118" s="1" t="s">
        <v>55</v>
      </c>
    </row>
    <row r="119" spans="1:59" x14ac:dyDescent="0.25">
      <c r="A119" s="4">
        <v>114</v>
      </c>
      <c r="B119" s="2" t="str">
        <f>HYPERLINK("https://my.zakupivli.pro/remote/dispatcher/state_purchase_view/30307172", "UA-2021-09-28-007535-b")</f>
        <v>UA-2021-09-28-007535-b</v>
      </c>
      <c r="C119" s="2" t="s">
        <v>777</v>
      </c>
      <c r="D119" s="1" t="s">
        <v>879</v>
      </c>
      <c r="E119" s="1" t="s">
        <v>879</v>
      </c>
      <c r="F119" s="1" t="s">
        <v>255</v>
      </c>
      <c r="G119" s="1" t="s">
        <v>478</v>
      </c>
      <c r="H119" s="1" t="s">
        <v>689</v>
      </c>
      <c r="I119" s="1" t="s">
        <v>974</v>
      </c>
      <c r="J119" s="1" t="s">
        <v>635</v>
      </c>
      <c r="K119" s="1" t="s">
        <v>70</v>
      </c>
      <c r="L119" s="1" t="s">
        <v>57</v>
      </c>
      <c r="M119" s="1" t="s">
        <v>57</v>
      </c>
      <c r="N119" s="1" t="s">
        <v>57</v>
      </c>
      <c r="O119" s="5">
        <v>44467</v>
      </c>
      <c r="P119" s="1"/>
      <c r="Q119" s="1"/>
      <c r="R119" s="1"/>
      <c r="S119" s="1"/>
      <c r="T119" s="1" t="s">
        <v>1019</v>
      </c>
      <c r="U119" s="4">
        <v>1</v>
      </c>
      <c r="V119" s="6">
        <v>43591</v>
      </c>
      <c r="W119" s="1" t="s">
        <v>777</v>
      </c>
      <c r="X119" s="1">
        <v>1</v>
      </c>
      <c r="Y119" s="6">
        <v>43591</v>
      </c>
      <c r="Z119" s="1" t="s">
        <v>1043</v>
      </c>
      <c r="AA119" s="1" t="s">
        <v>1037</v>
      </c>
      <c r="AB119" s="1" t="s">
        <v>580</v>
      </c>
      <c r="AC119" s="1" t="s">
        <v>974</v>
      </c>
      <c r="AD119" s="1" t="s">
        <v>657</v>
      </c>
      <c r="AE119" s="1" t="s">
        <v>780</v>
      </c>
      <c r="AF119" s="6">
        <v>43591</v>
      </c>
      <c r="AG119" s="6">
        <v>43591</v>
      </c>
      <c r="AH119" s="1"/>
      <c r="AI119" s="6">
        <v>0</v>
      </c>
      <c r="AJ119" s="6">
        <v>0</v>
      </c>
      <c r="AK119" s="1" t="s">
        <v>713</v>
      </c>
      <c r="AL119" s="1" t="s">
        <v>421</v>
      </c>
      <c r="AM119" s="1"/>
      <c r="AN119" s="1" t="s">
        <v>22</v>
      </c>
      <c r="AO119" s="1"/>
      <c r="AP119" s="1"/>
      <c r="AQ119" s="2"/>
      <c r="AR119" s="1"/>
      <c r="AS119" s="1"/>
      <c r="AT119" s="1"/>
      <c r="AU119" s="1" t="s">
        <v>1023</v>
      </c>
      <c r="AV119" s="7">
        <v>44467.634944242884</v>
      </c>
      <c r="AW119" s="1" t="s">
        <v>481</v>
      </c>
      <c r="AX119" s="6">
        <v>43591</v>
      </c>
      <c r="AY119" s="5">
        <v>44440</v>
      </c>
      <c r="AZ119" s="5">
        <v>44469</v>
      </c>
      <c r="BA119" s="5">
        <v>44467</v>
      </c>
      <c r="BB119" s="5">
        <v>44467</v>
      </c>
      <c r="BC119" s="7">
        <v>44561</v>
      </c>
      <c r="BD119" s="1" t="s">
        <v>1044</v>
      </c>
      <c r="BE119" s="1"/>
      <c r="BF119" s="1"/>
      <c r="BG119" s="1" t="s">
        <v>55</v>
      </c>
    </row>
    <row r="120" spans="1:59" x14ac:dyDescent="0.25">
      <c r="A120" s="4">
        <v>115</v>
      </c>
      <c r="B120" s="2" t="str">
        <f>HYPERLINK("https://my.zakupivli.pro/remote/dispatcher/state_purchase_view/30298914", "UA-2021-09-28-005156-b")</f>
        <v>UA-2021-09-28-005156-b</v>
      </c>
      <c r="C120" s="2" t="s">
        <v>777</v>
      </c>
      <c r="D120" s="1" t="s">
        <v>769</v>
      </c>
      <c r="E120" s="1" t="s">
        <v>768</v>
      </c>
      <c r="F120" s="1" t="s">
        <v>255</v>
      </c>
      <c r="G120" s="1" t="s">
        <v>465</v>
      </c>
      <c r="H120" s="1" t="s">
        <v>689</v>
      </c>
      <c r="I120" s="1" t="s">
        <v>974</v>
      </c>
      <c r="J120" s="1" t="s">
        <v>635</v>
      </c>
      <c r="K120" s="1" t="s">
        <v>70</v>
      </c>
      <c r="L120" s="1" t="s">
        <v>57</v>
      </c>
      <c r="M120" s="1" t="s">
        <v>57</v>
      </c>
      <c r="N120" s="1" t="s">
        <v>57</v>
      </c>
      <c r="O120" s="5">
        <v>44467</v>
      </c>
      <c r="P120" s="1"/>
      <c r="Q120" s="1"/>
      <c r="R120" s="1"/>
      <c r="S120" s="1"/>
      <c r="T120" s="1" t="s">
        <v>1019</v>
      </c>
      <c r="U120" s="4">
        <v>1</v>
      </c>
      <c r="V120" s="6">
        <v>194</v>
      </c>
      <c r="W120" s="1" t="s">
        <v>777</v>
      </c>
      <c r="X120" s="1">
        <v>7</v>
      </c>
      <c r="Y120" s="6">
        <v>27.71</v>
      </c>
      <c r="Z120" s="1" t="s">
        <v>1049</v>
      </c>
      <c r="AA120" s="1" t="s">
        <v>1037</v>
      </c>
      <c r="AB120" s="1" t="s">
        <v>580</v>
      </c>
      <c r="AC120" s="1" t="s">
        <v>780</v>
      </c>
      <c r="AD120" s="1" t="s">
        <v>657</v>
      </c>
      <c r="AE120" s="1" t="s">
        <v>780</v>
      </c>
      <c r="AF120" s="6">
        <v>194</v>
      </c>
      <c r="AG120" s="6">
        <v>27.714285714285715</v>
      </c>
      <c r="AH120" s="1"/>
      <c r="AI120" s="6">
        <v>0</v>
      </c>
      <c r="AJ120" s="6">
        <v>0</v>
      </c>
      <c r="AK120" s="1" t="s">
        <v>798</v>
      </c>
      <c r="AL120" s="1" t="s">
        <v>448</v>
      </c>
      <c r="AM120" s="1"/>
      <c r="AN120" s="1" t="s">
        <v>54</v>
      </c>
      <c r="AO120" s="1"/>
      <c r="AP120" s="1"/>
      <c r="AQ120" s="2"/>
      <c r="AR120" s="1"/>
      <c r="AS120" s="1"/>
      <c r="AT120" s="1"/>
      <c r="AU120" s="1" t="s">
        <v>1023</v>
      </c>
      <c r="AV120" s="7">
        <v>44467.528880728831</v>
      </c>
      <c r="AW120" s="1" t="s">
        <v>221</v>
      </c>
      <c r="AX120" s="6">
        <v>194</v>
      </c>
      <c r="AY120" s="5">
        <v>44467</v>
      </c>
      <c r="AZ120" s="5">
        <v>44561</v>
      </c>
      <c r="BA120" s="5">
        <v>44467</v>
      </c>
      <c r="BB120" s="5">
        <v>44467</v>
      </c>
      <c r="BC120" s="7">
        <v>44561</v>
      </c>
      <c r="BD120" s="1" t="s">
        <v>1044</v>
      </c>
      <c r="BE120" s="1"/>
      <c r="BF120" s="1"/>
      <c r="BG120" s="1" t="s">
        <v>55</v>
      </c>
    </row>
    <row r="121" spans="1:59" x14ac:dyDescent="0.25">
      <c r="A121" s="4">
        <v>116</v>
      </c>
      <c r="B121" s="2" t="str">
        <f>HYPERLINK("https://my.zakupivli.pro/remote/dispatcher/state_purchase_view/30195886", "UA-2021-09-24-002090-b")</f>
        <v>UA-2021-09-24-002090-b</v>
      </c>
      <c r="C121" s="2" t="s">
        <v>777</v>
      </c>
      <c r="D121" s="1" t="s">
        <v>600</v>
      </c>
      <c r="E121" s="1" t="s">
        <v>600</v>
      </c>
      <c r="F121" s="1" t="s">
        <v>255</v>
      </c>
      <c r="G121" s="1" t="s">
        <v>539</v>
      </c>
      <c r="H121" s="1" t="s">
        <v>689</v>
      </c>
      <c r="I121" s="1" t="s">
        <v>974</v>
      </c>
      <c r="J121" s="1" t="s">
        <v>635</v>
      </c>
      <c r="K121" s="1" t="s">
        <v>70</v>
      </c>
      <c r="L121" s="1" t="s">
        <v>57</v>
      </c>
      <c r="M121" s="1" t="s">
        <v>57</v>
      </c>
      <c r="N121" s="1" t="s">
        <v>57</v>
      </c>
      <c r="O121" s="5">
        <v>44463</v>
      </c>
      <c r="P121" s="1"/>
      <c r="Q121" s="1"/>
      <c r="R121" s="1"/>
      <c r="S121" s="1"/>
      <c r="T121" s="1" t="s">
        <v>1019</v>
      </c>
      <c r="U121" s="4">
        <v>1</v>
      </c>
      <c r="V121" s="6">
        <v>2497.5</v>
      </c>
      <c r="W121" s="1" t="s">
        <v>777</v>
      </c>
      <c r="X121" s="1">
        <v>18.5</v>
      </c>
      <c r="Y121" s="6">
        <v>135</v>
      </c>
      <c r="Z121" s="1" t="s">
        <v>1021</v>
      </c>
      <c r="AA121" s="1" t="s">
        <v>1037</v>
      </c>
      <c r="AB121" s="1" t="s">
        <v>580</v>
      </c>
      <c r="AC121" s="1" t="s">
        <v>974</v>
      </c>
      <c r="AD121" s="1" t="s">
        <v>657</v>
      </c>
      <c r="AE121" s="1" t="s">
        <v>780</v>
      </c>
      <c r="AF121" s="6">
        <v>2497.5</v>
      </c>
      <c r="AG121" s="6">
        <v>138.75</v>
      </c>
      <c r="AH121" s="1"/>
      <c r="AI121" s="6">
        <v>0</v>
      </c>
      <c r="AJ121" s="6">
        <v>0</v>
      </c>
      <c r="AK121" s="1" t="s">
        <v>667</v>
      </c>
      <c r="AL121" s="1" t="s">
        <v>431</v>
      </c>
      <c r="AM121" s="1"/>
      <c r="AN121" s="1" t="s">
        <v>15</v>
      </c>
      <c r="AO121" s="1"/>
      <c r="AP121" s="1"/>
      <c r="AQ121" s="2"/>
      <c r="AR121" s="1"/>
      <c r="AS121" s="1"/>
      <c r="AT121" s="1"/>
      <c r="AU121" s="1" t="s">
        <v>1023</v>
      </c>
      <c r="AV121" s="7">
        <v>44463.428045599896</v>
      </c>
      <c r="AW121" s="1" t="s">
        <v>218</v>
      </c>
      <c r="AX121" s="6">
        <v>2497.5</v>
      </c>
      <c r="AY121" s="5">
        <v>44463</v>
      </c>
      <c r="AZ121" s="5">
        <v>44561</v>
      </c>
      <c r="BA121" s="5">
        <v>44463</v>
      </c>
      <c r="BB121" s="5">
        <v>44463</v>
      </c>
      <c r="BC121" s="7">
        <v>44561</v>
      </c>
      <c r="BD121" s="1" t="s">
        <v>1044</v>
      </c>
      <c r="BE121" s="1"/>
      <c r="BF121" s="1"/>
      <c r="BG121" s="1" t="s">
        <v>55</v>
      </c>
    </row>
    <row r="122" spans="1:59" x14ac:dyDescent="0.25">
      <c r="A122" s="4">
        <v>117</v>
      </c>
      <c r="B122" s="2" t="str">
        <f>HYPERLINK("https://my.zakupivli.pro/remote/dispatcher/state_purchase_view/30194272", "UA-2021-09-24-001530-b")</f>
        <v>UA-2021-09-24-001530-b</v>
      </c>
      <c r="C122" s="2" t="s">
        <v>777</v>
      </c>
      <c r="D122" s="1" t="s">
        <v>910</v>
      </c>
      <c r="E122" s="1" t="s">
        <v>910</v>
      </c>
      <c r="F122" s="1" t="s">
        <v>255</v>
      </c>
      <c r="G122" s="1" t="s">
        <v>542</v>
      </c>
      <c r="H122" s="1" t="s">
        <v>689</v>
      </c>
      <c r="I122" s="1" t="s">
        <v>974</v>
      </c>
      <c r="J122" s="1" t="s">
        <v>635</v>
      </c>
      <c r="K122" s="1" t="s">
        <v>70</v>
      </c>
      <c r="L122" s="1" t="s">
        <v>57</v>
      </c>
      <c r="M122" s="1" t="s">
        <v>57</v>
      </c>
      <c r="N122" s="1" t="s">
        <v>57</v>
      </c>
      <c r="O122" s="5">
        <v>44463</v>
      </c>
      <c r="P122" s="1"/>
      <c r="Q122" s="1"/>
      <c r="R122" s="1"/>
      <c r="S122" s="1"/>
      <c r="T122" s="1" t="s">
        <v>1019</v>
      </c>
      <c r="U122" s="4">
        <v>1</v>
      </c>
      <c r="V122" s="6">
        <v>1392</v>
      </c>
      <c r="W122" s="1" t="s">
        <v>777</v>
      </c>
      <c r="X122" s="1">
        <v>1</v>
      </c>
      <c r="Y122" s="6">
        <v>1392</v>
      </c>
      <c r="Z122" s="1" t="s">
        <v>1043</v>
      </c>
      <c r="AA122" s="1" t="s">
        <v>1037</v>
      </c>
      <c r="AB122" s="1" t="s">
        <v>580</v>
      </c>
      <c r="AC122" s="1" t="s">
        <v>974</v>
      </c>
      <c r="AD122" s="1" t="s">
        <v>657</v>
      </c>
      <c r="AE122" s="1" t="s">
        <v>780</v>
      </c>
      <c r="AF122" s="6">
        <v>1392</v>
      </c>
      <c r="AG122" s="6">
        <v>1392</v>
      </c>
      <c r="AH122" s="1"/>
      <c r="AI122" s="6">
        <v>0</v>
      </c>
      <c r="AJ122" s="6">
        <v>0</v>
      </c>
      <c r="AK122" s="1" t="s">
        <v>667</v>
      </c>
      <c r="AL122" s="1" t="s">
        <v>431</v>
      </c>
      <c r="AM122" s="1"/>
      <c r="AN122" s="1" t="s">
        <v>15</v>
      </c>
      <c r="AO122" s="1"/>
      <c r="AP122" s="1"/>
      <c r="AQ122" s="2"/>
      <c r="AR122" s="1"/>
      <c r="AS122" s="1"/>
      <c r="AT122" s="1"/>
      <c r="AU122" s="1" t="s">
        <v>1023</v>
      </c>
      <c r="AV122" s="7">
        <v>44463.411732145767</v>
      </c>
      <c r="AW122" s="1" t="s">
        <v>217</v>
      </c>
      <c r="AX122" s="6">
        <v>1392</v>
      </c>
      <c r="AY122" s="5">
        <v>44463</v>
      </c>
      <c r="AZ122" s="5">
        <v>44561</v>
      </c>
      <c r="BA122" s="5">
        <v>44463</v>
      </c>
      <c r="BB122" s="5">
        <v>44463</v>
      </c>
      <c r="BC122" s="7">
        <v>44561</v>
      </c>
      <c r="BD122" s="1" t="s">
        <v>1044</v>
      </c>
      <c r="BE122" s="1"/>
      <c r="BF122" s="1"/>
      <c r="BG122" s="1" t="s">
        <v>55</v>
      </c>
    </row>
    <row r="123" spans="1:59" x14ac:dyDescent="0.25">
      <c r="A123" s="4">
        <v>118</v>
      </c>
      <c r="B123" s="2" t="str">
        <f>HYPERLINK("https://my.zakupivli.pro/remote/dispatcher/state_purchase_view/30191880", "UA-2021-09-24-000922-b")</f>
        <v>UA-2021-09-24-000922-b</v>
      </c>
      <c r="C123" s="2" t="s">
        <v>777</v>
      </c>
      <c r="D123" s="1" t="s">
        <v>696</v>
      </c>
      <c r="E123" s="1" t="s">
        <v>696</v>
      </c>
      <c r="F123" s="1" t="s">
        <v>255</v>
      </c>
      <c r="G123" s="1" t="s">
        <v>368</v>
      </c>
      <c r="H123" s="1" t="s">
        <v>689</v>
      </c>
      <c r="I123" s="1" t="s">
        <v>974</v>
      </c>
      <c r="J123" s="1" t="s">
        <v>635</v>
      </c>
      <c r="K123" s="1" t="s">
        <v>70</v>
      </c>
      <c r="L123" s="1" t="s">
        <v>57</v>
      </c>
      <c r="M123" s="1" t="s">
        <v>57</v>
      </c>
      <c r="N123" s="1" t="s">
        <v>57</v>
      </c>
      <c r="O123" s="5">
        <v>44463</v>
      </c>
      <c r="P123" s="1"/>
      <c r="Q123" s="1"/>
      <c r="R123" s="1"/>
      <c r="S123" s="1"/>
      <c r="T123" s="1" t="s">
        <v>1019</v>
      </c>
      <c r="U123" s="4">
        <v>1</v>
      </c>
      <c r="V123" s="6">
        <v>750</v>
      </c>
      <c r="W123" s="1" t="s">
        <v>777</v>
      </c>
      <c r="X123" s="1">
        <v>1</v>
      </c>
      <c r="Y123" s="6">
        <v>750</v>
      </c>
      <c r="Z123" s="1" t="s">
        <v>1049</v>
      </c>
      <c r="AA123" s="1" t="s">
        <v>1037</v>
      </c>
      <c r="AB123" s="1" t="s">
        <v>580</v>
      </c>
      <c r="AC123" s="1" t="s">
        <v>780</v>
      </c>
      <c r="AD123" s="1" t="s">
        <v>657</v>
      </c>
      <c r="AE123" s="1" t="s">
        <v>780</v>
      </c>
      <c r="AF123" s="6">
        <v>750</v>
      </c>
      <c r="AG123" s="6">
        <v>750</v>
      </c>
      <c r="AH123" s="1"/>
      <c r="AI123" s="6">
        <v>0</v>
      </c>
      <c r="AJ123" s="6">
        <v>0</v>
      </c>
      <c r="AK123" s="1" t="s">
        <v>667</v>
      </c>
      <c r="AL123" s="1" t="s">
        <v>431</v>
      </c>
      <c r="AM123" s="1"/>
      <c r="AN123" s="1" t="s">
        <v>15</v>
      </c>
      <c r="AO123" s="1"/>
      <c r="AP123" s="1"/>
      <c r="AQ123" s="2"/>
      <c r="AR123" s="1"/>
      <c r="AS123" s="1"/>
      <c r="AT123" s="1"/>
      <c r="AU123" s="1" t="s">
        <v>1023</v>
      </c>
      <c r="AV123" s="7">
        <v>44463.389986476897</v>
      </c>
      <c r="AW123" s="1" t="s">
        <v>216</v>
      </c>
      <c r="AX123" s="6">
        <v>750</v>
      </c>
      <c r="AY123" s="5">
        <v>44463</v>
      </c>
      <c r="AZ123" s="5">
        <v>44561</v>
      </c>
      <c r="BA123" s="5">
        <v>44463</v>
      </c>
      <c r="BB123" s="5">
        <v>44463</v>
      </c>
      <c r="BC123" s="7">
        <v>44561</v>
      </c>
      <c r="BD123" s="1" t="s">
        <v>1044</v>
      </c>
      <c r="BE123" s="1"/>
      <c r="BF123" s="1"/>
      <c r="BG123" s="1" t="s">
        <v>55</v>
      </c>
    </row>
    <row r="124" spans="1:59" x14ac:dyDescent="0.25">
      <c r="A124" s="4">
        <v>119</v>
      </c>
      <c r="B124" s="2" t="str">
        <f>HYPERLINK("https://my.zakupivli.pro/remote/dispatcher/state_purchase_view/30182378", "UA-2021-09-23-012260-b")</f>
        <v>UA-2021-09-23-012260-b</v>
      </c>
      <c r="C124" s="2" t="s">
        <v>777</v>
      </c>
      <c r="D124" s="1" t="s">
        <v>684</v>
      </c>
      <c r="E124" s="1" t="s">
        <v>684</v>
      </c>
      <c r="F124" s="1" t="s">
        <v>255</v>
      </c>
      <c r="G124" s="1" t="s">
        <v>120</v>
      </c>
      <c r="H124" s="1" t="s">
        <v>689</v>
      </c>
      <c r="I124" s="1" t="s">
        <v>974</v>
      </c>
      <c r="J124" s="1" t="s">
        <v>635</v>
      </c>
      <c r="K124" s="1" t="s">
        <v>70</v>
      </c>
      <c r="L124" s="1" t="s">
        <v>57</v>
      </c>
      <c r="M124" s="1" t="s">
        <v>57</v>
      </c>
      <c r="N124" s="1" t="s">
        <v>57</v>
      </c>
      <c r="O124" s="5">
        <v>44462</v>
      </c>
      <c r="P124" s="1"/>
      <c r="Q124" s="1"/>
      <c r="R124" s="1"/>
      <c r="S124" s="1"/>
      <c r="T124" s="1" t="s">
        <v>1019</v>
      </c>
      <c r="U124" s="4">
        <v>1</v>
      </c>
      <c r="V124" s="6">
        <v>2489.15</v>
      </c>
      <c r="W124" s="1" t="s">
        <v>777</v>
      </c>
      <c r="X124" s="1">
        <v>1145</v>
      </c>
      <c r="Y124" s="6">
        <v>2.17</v>
      </c>
      <c r="Z124" s="1" t="s">
        <v>1030</v>
      </c>
      <c r="AA124" s="1" t="s">
        <v>1037</v>
      </c>
      <c r="AB124" s="1" t="s">
        <v>580</v>
      </c>
      <c r="AC124" s="1" t="s">
        <v>974</v>
      </c>
      <c r="AD124" s="1" t="s">
        <v>657</v>
      </c>
      <c r="AE124" s="1" t="s">
        <v>780</v>
      </c>
      <c r="AF124" s="6">
        <v>2489.15</v>
      </c>
      <c r="AG124" s="6">
        <v>2.1739301310043668</v>
      </c>
      <c r="AH124" s="1"/>
      <c r="AI124" s="6">
        <v>0</v>
      </c>
      <c r="AJ124" s="6">
        <v>0</v>
      </c>
      <c r="AK124" s="1" t="s">
        <v>795</v>
      </c>
      <c r="AL124" s="1" t="s">
        <v>450</v>
      </c>
      <c r="AM124" s="1"/>
      <c r="AN124" s="1" t="s">
        <v>43</v>
      </c>
      <c r="AO124" s="1"/>
      <c r="AP124" s="1"/>
      <c r="AQ124" s="2"/>
      <c r="AR124" s="1"/>
      <c r="AS124" s="1"/>
      <c r="AT124" s="1"/>
      <c r="AU124" s="1" t="s">
        <v>1023</v>
      </c>
      <c r="AV124" s="7">
        <v>44462.704042794816</v>
      </c>
      <c r="AW124" s="1" t="s">
        <v>550</v>
      </c>
      <c r="AX124" s="6">
        <v>2489.15</v>
      </c>
      <c r="AY124" s="5">
        <v>44462</v>
      </c>
      <c r="AZ124" s="5">
        <v>44561</v>
      </c>
      <c r="BA124" s="5">
        <v>44462</v>
      </c>
      <c r="BB124" s="5">
        <v>44462</v>
      </c>
      <c r="BC124" s="7">
        <v>44561</v>
      </c>
      <c r="BD124" s="1" t="s">
        <v>1044</v>
      </c>
      <c r="BE124" s="1"/>
      <c r="BF124" s="1"/>
      <c r="BG124" s="1" t="s">
        <v>55</v>
      </c>
    </row>
    <row r="125" spans="1:59" x14ac:dyDescent="0.25">
      <c r="A125" s="4">
        <v>120</v>
      </c>
      <c r="B125" s="2" t="str">
        <f>HYPERLINK("https://my.zakupivli.pro/remote/dispatcher/state_purchase_view/30178452", "UA-2021-09-23-011155-b")</f>
        <v>UA-2021-09-23-011155-b</v>
      </c>
      <c r="C125" s="2" t="s">
        <v>777</v>
      </c>
      <c r="D125" s="1" t="s">
        <v>975</v>
      </c>
      <c r="E125" s="1" t="s">
        <v>975</v>
      </c>
      <c r="F125" s="1" t="s">
        <v>255</v>
      </c>
      <c r="G125" s="1" t="s">
        <v>388</v>
      </c>
      <c r="H125" s="1" t="s">
        <v>689</v>
      </c>
      <c r="I125" s="1" t="s">
        <v>974</v>
      </c>
      <c r="J125" s="1" t="s">
        <v>635</v>
      </c>
      <c r="K125" s="1" t="s">
        <v>70</v>
      </c>
      <c r="L125" s="1" t="s">
        <v>57</v>
      </c>
      <c r="M125" s="1" t="s">
        <v>57</v>
      </c>
      <c r="N125" s="1" t="s">
        <v>57</v>
      </c>
      <c r="O125" s="5">
        <v>44462</v>
      </c>
      <c r="P125" s="1"/>
      <c r="Q125" s="1"/>
      <c r="R125" s="1"/>
      <c r="S125" s="1"/>
      <c r="T125" s="1" t="s">
        <v>1019</v>
      </c>
      <c r="U125" s="4">
        <v>1</v>
      </c>
      <c r="V125" s="6">
        <v>1908</v>
      </c>
      <c r="W125" s="1" t="s">
        <v>777</v>
      </c>
      <c r="X125" s="1">
        <v>1</v>
      </c>
      <c r="Y125" s="6">
        <v>1908</v>
      </c>
      <c r="Z125" s="1" t="s">
        <v>1049</v>
      </c>
      <c r="AA125" s="1" t="s">
        <v>1037</v>
      </c>
      <c r="AB125" s="1" t="s">
        <v>580</v>
      </c>
      <c r="AC125" s="1" t="s">
        <v>780</v>
      </c>
      <c r="AD125" s="1" t="s">
        <v>657</v>
      </c>
      <c r="AE125" s="1" t="s">
        <v>780</v>
      </c>
      <c r="AF125" s="6">
        <v>1908</v>
      </c>
      <c r="AG125" s="6">
        <v>1908</v>
      </c>
      <c r="AH125" s="1"/>
      <c r="AI125" s="6">
        <v>0</v>
      </c>
      <c r="AJ125" s="6">
        <v>0</v>
      </c>
      <c r="AK125" s="1" t="s">
        <v>798</v>
      </c>
      <c r="AL125" s="1" t="s">
        <v>448</v>
      </c>
      <c r="AM125" s="1"/>
      <c r="AN125" s="1" t="s">
        <v>54</v>
      </c>
      <c r="AO125" s="1"/>
      <c r="AP125" s="1"/>
      <c r="AQ125" s="2"/>
      <c r="AR125" s="1"/>
      <c r="AS125" s="1"/>
      <c r="AT125" s="1"/>
      <c r="AU125" s="1" t="s">
        <v>1023</v>
      </c>
      <c r="AV125" s="7">
        <v>44462.676435193694</v>
      </c>
      <c r="AW125" s="1" t="s">
        <v>200</v>
      </c>
      <c r="AX125" s="6">
        <v>1908</v>
      </c>
      <c r="AY125" s="5">
        <v>44462</v>
      </c>
      <c r="AZ125" s="5">
        <v>44561</v>
      </c>
      <c r="BA125" s="5">
        <v>44462</v>
      </c>
      <c r="BB125" s="5">
        <v>44462</v>
      </c>
      <c r="BC125" s="7">
        <v>44561</v>
      </c>
      <c r="BD125" s="1" t="s">
        <v>1044</v>
      </c>
      <c r="BE125" s="1"/>
      <c r="BF125" s="1"/>
      <c r="BG125" s="1" t="s">
        <v>55</v>
      </c>
    </row>
    <row r="126" spans="1:59" x14ac:dyDescent="0.25">
      <c r="A126" s="4">
        <v>121</v>
      </c>
      <c r="B126" s="2" t="str">
        <f>HYPERLINK("https://my.zakupivli.pro/remote/dispatcher/state_purchase_view/30176760", "UA-2021-09-23-010693-b")</f>
        <v>UA-2021-09-23-010693-b</v>
      </c>
      <c r="C126" s="2" t="s">
        <v>777</v>
      </c>
      <c r="D126" s="1" t="s">
        <v>776</v>
      </c>
      <c r="E126" s="1" t="s">
        <v>776</v>
      </c>
      <c r="F126" s="1" t="s">
        <v>255</v>
      </c>
      <c r="G126" s="1" t="s">
        <v>424</v>
      </c>
      <c r="H126" s="1" t="s">
        <v>689</v>
      </c>
      <c r="I126" s="1" t="s">
        <v>974</v>
      </c>
      <c r="J126" s="1" t="s">
        <v>635</v>
      </c>
      <c r="K126" s="1" t="s">
        <v>70</v>
      </c>
      <c r="L126" s="1" t="s">
        <v>57</v>
      </c>
      <c r="M126" s="1" t="s">
        <v>57</v>
      </c>
      <c r="N126" s="1" t="s">
        <v>57</v>
      </c>
      <c r="O126" s="5">
        <v>44462</v>
      </c>
      <c r="P126" s="1"/>
      <c r="Q126" s="1"/>
      <c r="R126" s="1"/>
      <c r="S126" s="1"/>
      <c r="T126" s="1" t="s">
        <v>1019</v>
      </c>
      <c r="U126" s="4">
        <v>1</v>
      </c>
      <c r="V126" s="6">
        <v>368</v>
      </c>
      <c r="W126" s="1" t="s">
        <v>777</v>
      </c>
      <c r="X126" s="1">
        <v>1</v>
      </c>
      <c r="Y126" s="6">
        <v>368</v>
      </c>
      <c r="Z126" s="1" t="s">
        <v>1049</v>
      </c>
      <c r="AA126" s="1" t="s">
        <v>1037</v>
      </c>
      <c r="AB126" s="1" t="s">
        <v>580</v>
      </c>
      <c r="AC126" s="1" t="s">
        <v>780</v>
      </c>
      <c r="AD126" s="1" t="s">
        <v>657</v>
      </c>
      <c r="AE126" s="1" t="s">
        <v>780</v>
      </c>
      <c r="AF126" s="6">
        <v>368</v>
      </c>
      <c r="AG126" s="6">
        <v>368</v>
      </c>
      <c r="AH126" s="1"/>
      <c r="AI126" s="6">
        <v>0</v>
      </c>
      <c r="AJ126" s="6">
        <v>0</v>
      </c>
      <c r="AK126" s="1" t="s">
        <v>995</v>
      </c>
      <c r="AL126" s="1" t="s">
        <v>328</v>
      </c>
      <c r="AM126" s="1"/>
      <c r="AN126" s="1" t="s">
        <v>46</v>
      </c>
      <c r="AO126" s="1"/>
      <c r="AP126" s="1"/>
      <c r="AQ126" s="2"/>
      <c r="AR126" s="1"/>
      <c r="AS126" s="1"/>
      <c r="AT126" s="1"/>
      <c r="AU126" s="1" t="s">
        <v>1023</v>
      </c>
      <c r="AV126" s="7">
        <v>44462.664590366403</v>
      </c>
      <c r="AW126" s="1" t="s">
        <v>199</v>
      </c>
      <c r="AX126" s="6">
        <v>368</v>
      </c>
      <c r="AY126" s="5">
        <v>44461</v>
      </c>
      <c r="AZ126" s="5">
        <v>44561</v>
      </c>
      <c r="BA126" s="5">
        <v>44461</v>
      </c>
      <c r="BB126" s="5">
        <v>44461</v>
      </c>
      <c r="BC126" s="7">
        <v>44561</v>
      </c>
      <c r="BD126" s="1" t="s">
        <v>1044</v>
      </c>
      <c r="BE126" s="1"/>
      <c r="BF126" s="1"/>
      <c r="BG126" s="1" t="s">
        <v>55</v>
      </c>
    </row>
    <row r="127" spans="1:59" x14ac:dyDescent="0.25">
      <c r="A127" s="4">
        <v>122</v>
      </c>
      <c r="B127" s="2" t="str">
        <f>HYPERLINK("https://my.zakupivli.pro/remote/dispatcher/state_purchase_view/30116693", "UA-2021-09-22-007785-b")</f>
        <v>UA-2021-09-22-007785-b</v>
      </c>
      <c r="C127" s="2" t="s">
        <v>777</v>
      </c>
      <c r="D127" s="1" t="s">
        <v>976</v>
      </c>
      <c r="E127" s="1" t="s">
        <v>976</v>
      </c>
      <c r="F127" s="1" t="s">
        <v>255</v>
      </c>
      <c r="G127" s="1" t="s">
        <v>520</v>
      </c>
      <c r="H127" s="1" t="s">
        <v>689</v>
      </c>
      <c r="I127" s="1" t="s">
        <v>974</v>
      </c>
      <c r="J127" s="1" t="s">
        <v>635</v>
      </c>
      <c r="K127" s="1" t="s">
        <v>70</v>
      </c>
      <c r="L127" s="1" t="s">
        <v>57</v>
      </c>
      <c r="M127" s="1" t="s">
        <v>57</v>
      </c>
      <c r="N127" s="1" t="s">
        <v>57</v>
      </c>
      <c r="O127" s="5">
        <v>44461</v>
      </c>
      <c r="P127" s="1"/>
      <c r="Q127" s="1"/>
      <c r="R127" s="1"/>
      <c r="S127" s="1"/>
      <c r="T127" s="1" t="s">
        <v>1019</v>
      </c>
      <c r="U127" s="4">
        <v>1</v>
      </c>
      <c r="V127" s="6">
        <v>12100</v>
      </c>
      <c r="W127" s="1" t="s">
        <v>777</v>
      </c>
      <c r="X127" s="1">
        <v>1</v>
      </c>
      <c r="Y127" s="6">
        <v>12100</v>
      </c>
      <c r="Z127" s="1" t="s">
        <v>1043</v>
      </c>
      <c r="AA127" s="1" t="s">
        <v>1037</v>
      </c>
      <c r="AB127" s="1" t="s">
        <v>580</v>
      </c>
      <c r="AC127" s="1" t="s">
        <v>974</v>
      </c>
      <c r="AD127" s="1" t="s">
        <v>657</v>
      </c>
      <c r="AE127" s="1" t="s">
        <v>780</v>
      </c>
      <c r="AF127" s="6">
        <v>12100</v>
      </c>
      <c r="AG127" s="6">
        <v>12100</v>
      </c>
      <c r="AH127" s="1"/>
      <c r="AI127" s="6">
        <v>0</v>
      </c>
      <c r="AJ127" s="6">
        <v>0</v>
      </c>
      <c r="AK127" s="1" t="s">
        <v>601</v>
      </c>
      <c r="AL127" s="1" t="s">
        <v>276</v>
      </c>
      <c r="AM127" s="1"/>
      <c r="AN127" s="1" t="s">
        <v>26</v>
      </c>
      <c r="AO127" s="1"/>
      <c r="AP127" s="1"/>
      <c r="AQ127" s="2"/>
      <c r="AR127" s="1"/>
      <c r="AS127" s="1"/>
      <c r="AT127" s="1"/>
      <c r="AU127" s="1" t="s">
        <v>1023</v>
      </c>
      <c r="AV127" s="7">
        <v>44461.600889986912</v>
      </c>
      <c r="AW127" s="1" t="s">
        <v>484</v>
      </c>
      <c r="AX127" s="6">
        <v>12100</v>
      </c>
      <c r="AY127" s="5">
        <v>44460</v>
      </c>
      <c r="AZ127" s="5">
        <v>44561</v>
      </c>
      <c r="BA127" s="5">
        <v>44460</v>
      </c>
      <c r="BB127" s="5">
        <v>44460</v>
      </c>
      <c r="BC127" s="7">
        <v>44561</v>
      </c>
      <c r="BD127" s="1" t="s">
        <v>1044</v>
      </c>
      <c r="BE127" s="1"/>
      <c r="BF127" s="1"/>
      <c r="BG127" s="1" t="s">
        <v>55</v>
      </c>
    </row>
    <row r="128" spans="1:59" x14ac:dyDescent="0.25">
      <c r="A128" s="4">
        <v>123</v>
      </c>
      <c r="B128" s="2" t="str">
        <f>HYPERLINK("https://my.zakupivli.pro/remote/dispatcher/state_purchase_view/30091641", "UA-2021-09-22-000790-b")</f>
        <v>UA-2021-09-22-000790-b</v>
      </c>
      <c r="C128" s="2" t="s">
        <v>777</v>
      </c>
      <c r="D128" s="1" t="s">
        <v>921</v>
      </c>
      <c r="E128" s="1" t="s">
        <v>921</v>
      </c>
      <c r="F128" s="1" t="s">
        <v>255</v>
      </c>
      <c r="G128" s="1" t="s">
        <v>346</v>
      </c>
      <c r="H128" s="1" t="s">
        <v>689</v>
      </c>
      <c r="I128" s="1" t="s">
        <v>974</v>
      </c>
      <c r="J128" s="1" t="s">
        <v>635</v>
      </c>
      <c r="K128" s="1" t="s">
        <v>70</v>
      </c>
      <c r="L128" s="1" t="s">
        <v>57</v>
      </c>
      <c r="M128" s="1" t="s">
        <v>57</v>
      </c>
      <c r="N128" s="1" t="s">
        <v>57</v>
      </c>
      <c r="O128" s="5">
        <v>44461</v>
      </c>
      <c r="P128" s="1"/>
      <c r="Q128" s="1"/>
      <c r="R128" s="1"/>
      <c r="S128" s="1"/>
      <c r="T128" s="1" t="s">
        <v>1019</v>
      </c>
      <c r="U128" s="4">
        <v>1</v>
      </c>
      <c r="V128" s="6">
        <v>1087</v>
      </c>
      <c r="W128" s="1" t="s">
        <v>777</v>
      </c>
      <c r="X128" s="1">
        <v>40</v>
      </c>
      <c r="Y128" s="6">
        <v>27.18</v>
      </c>
      <c r="Z128" s="1" t="s">
        <v>1049</v>
      </c>
      <c r="AA128" s="1" t="s">
        <v>1037</v>
      </c>
      <c r="AB128" s="1" t="s">
        <v>580</v>
      </c>
      <c r="AC128" s="1" t="s">
        <v>780</v>
      </c>
      <c r="AD128" s="1" t="s">
        <v>657</v>
      </c>
      <c r="AE128" s="1" t="s">
        <v>780</v>
      </c>
      <c r="AF128" s="6">
        <v>1087</v>
      </c>
      <c r="AG128" s="6">
        <v>27.175000000000001</v>
      </c>
      <c r="AH128" s="1"/>
      <c r="AI128" s="6">
        <v>0</v>
      </c>
      <c r="AJ128" s="6">
        <v>0</v>
      </c>
      <c r="AK128" s="1" t="s">
        <v>790</v>
      </c>
      <c r="AL128" s="1" t="s">
        <v>301</v>
      </c>
      <c r="AM128" s="1"/>
      <c r="AN128" s="1" t="s">
        <v>39</v>
      </c>
      <c r="AO128" s="1"/>
      <c r="AP128" s="1"/>
      <c r="AQ128" s="2"/>
      <c r="AR128" s="1"/>
      <c r="AS128" s="1"/>
      <c r="AT128" s="1"/>
      <c r="AU128" s="1" t="s">
        <v>1023</v>
      </c>
      <c r="AV128" s="7">
        <v>44461.383748168635</v>
      </c>
      <c r="AW128" s="1" t="s">
        <v>198</v>
      </c>
      <c r="AX128" s="6">
        <v>1087</v>
      </c>
      <c r="AY128" s="5">
        <v>44460</v>
      </c>
      <c r="AZ128" s="5">
        <v>44561</v>
      </c>
      <c r="BA128" s="5">
        <v>44460</v>
      </c>
      <c r="BB128" s="5">
        <v>44460</v>
      </c>
      <c r="BC128" s="7">
        <v>44561</v>
      </c>
      <c r="BD128" s="1" t="s">
        <v>1044</v>
      </c>
      <c r="BE128" s="1"/>
      <c r="BF128" s="1"/>
      <c r="BG128" s="1" t="s">
        <v>55</v>
      </c>
    </row>
    <row r="129" spans="1:59" x14ac:dyDescent="0.25">
      <c r="A129" s="4">
        <v>124</v>
      </c>
      <c r="B129" s="2" t="str">
        <f>HYPERLINK("https://my.zakupivli.pro/remote/dispatcher/state_purchase_view/30090240", "UA-2021-09-22-000394-b")</f>
        <v>UA-2021-09-22-000394-b</v>
      </c>
      <c r="C129" s="2" t="s">
        <v>777</v>
      </c>
      <c r="D129" s="1" t="s">
        <v>767</v>
      </c>
      <c r="E129" s="1" t="s">
        <v>767</v>
      </c>
      <c r="F129" s="1" t="s">
        <v>255</v>
      </c>
      <c r="G129" s="1" t="s">
        <v>414</v>
      </c>
      <c r="H129" s="1" t="s">
        <v>689</v>
      </c>
      <c r="I129" s="1" t="s">
        <v>974</v>
      </c>
      <c r="J129" s="1" t="s">
        <v>635</v>
      </c>
      <c r="K129" s="1" t="s">
        <v>70</v>
      </c>
      <c r="L129" s="1" t="s">
        <v>57</v>
      </c>
      <c r="M129" s="1" t="s">
        <v>57</v>
      </c>
      <c r="N129" s="1" t="s">
        <v>57</v>
      </c>
      <c r="O129" s="5">
        <v>44461</v>
      </c>
      <c r="P129" s="1"/>
      <c r="Q129" s="1"/>
      <c r="R129" s="1"/>
      <c r="S129" s="1"/>
      <c r="T129" s="1" t="s">
        <v>1019</v>
      </c>
      <c r="U129" s="4">
        <v>1</v>
      </c>
      <c r="V129" s="6">
        <v>294</v>
      </c>
      <c r="W129" s="1" t="s">
        <v>777</v>
      </c>
      <c r="X129" s="1">
        <v>1</v>
      </c>
      <c r="Y129" s="6">
        <v>294</v>
      </c>
      <c r="Z129" s="1" t="s">
        <v>1049</v>
      </c>
      <c r="AA129" s="1" t="s">
        <v>1037</v>
      </c>
      <c r="AB129" s="1" t="s">
        <v>580</v>
      </c>
      <c r="AC129" s="1" t="s">
        <v>780</v>
      </c>
      <c r="AD129" s="1" t="s">
        <v>657</v>
      </c>
      <c r="AE129" s="1" t="s">
        <v>780</v>
      </c>
      <c r="AF129" s="6">
        <v>294</v>
      </c>
      <c r="AG129" s="6">
        <v>294</v>
      </c>
      <c r="AH129" s="1"/>
      <c r="AI129" s="6">
        <v>0</v>
      </c>
      <c r="AJ129" s="6">
        <v>0</v>
      </c>
      <c r="AK129" s="1" t="s">
        <v>743</v>
      </c>
      <c r="AL129" s="1" t="s">
        <v>331</v>
      </c>
      <c r="AM129" s="1"/>
      <c r="AN129" s="1" t="s">
        <v>8</v>
      </c>
      <c r="AO129" s="1"/>
      <c r="AP129" s="1"/>
      <c r="AQ129" s="2"/>
      <c r="AR129" s="1"/>
      <c r="AS129" s="1"/>
      <c r="AT129" s="1"/>
      <c r="AU129" s="1" t="s">
        <v>1023</v>
      </c>
      <c r="AV129" s="7">
        <v>44461.366345195987</v>
      </c>
      <c r="AW129" s="1" t="s">
        <v>196</v>
      </c>
      <c r="AX129" s="6">
        <v>294</v>
      </c>
      <c r="AY129" s="5">
        <v>44460</v>
      </c>
      <c r="AZ129" s="5">
        <v>44561</v>
      </c>
      <c r="BA129" s="5">
        <v>44460</v>
      </c>
      <c r="BB129" s="5">
        <v>44460</v>
      </c>
      <c r="BC129" s="7">
        <v>44561</v>
      </c>
      <c r="BD129" s="1" t="s">
        <v>1044</v>
      </c>
      <c r="BE129" s="1"/>
      <c r="BF129" s="1"/>
      <c r="BG129" s="1" t="s">
        <v>55</v>
      </c>
    </row>
    <row r="130" spans="1:59" x14ac:dyDescent="0.25">
      <c r="A130" s="4">
        <v>125</v>
      </c>
      <c r="B130" s="2" t="str">
        <f>HYPERLINK("https://my.zakupivli.pro/remote/dispatcher/state_purchase_view/30089789", "UA-2021-09-22-000234-b")</f>
        <v>UA-2021-09-22-000234-b</v>
      </c>
      <c r="C130" s="2" t="s">
        <v>777</v>
      </c>
      <c r="D130" s="1" t="s">
        <v>1005</v>
      </c>
      <c r="E130" s="1" t="s">
        <v>1005</v>
      </c>
      <c r="F130" s="1" t="s">
        <v>255</v>
      </c>
      <c r="G130" s="1" t="s">
        <v>350</v>
      </c>
      <c r="H130" s="1" t="s">
        <v>689</v>
      </c>
      <c r="I130" s="1" t="s">
        <v>974</v>
      </c>
      <c r="J130" s="1" t="s">
        <v>635</v>
      </c>
      <c r="K130" s="1" t="s">
        <v>70</v>
      </c>
      <c r="L130" s="1" t="s">
        <v>57</v>
      </c>
      <c r="M130" s="1" t="s">
        <v>57</v>
      </c>
      <c r="N130" s="1" t="s">
        <v>57</v>
      </c>
      <c r="O130" s="5">
        <v>44461</v>
      </c>
      <c r="P130" s="1"/>
      <c r="Q130" s="1"/>
      <c r="R130" s="1"/>
      <c r="S130" s="1"/>
      <c r="T130" s="1" t="s">
        <v>1019</v>
      </c>
      <c r="U130" s="4">
        <v>1</v>
      </c>
      <c r="V130" s="6">
        <v>1121</v>
      </c>
      <c r="W130" s="1" t="s">
        <v>777</v>
      </c>
      <c r="X130" s="1">
        <v>5</v>
      </c>
      <c r="Y130" s="6">
        <v>224.2</v>
      </c>
      <c r="Z130" s="1" t="s">
        <v>1049</v>
      </c>
      <c r="AA130" s="1" t="s">
        <v>1037</v>
      </c>
      <c r="AB130" s="1" t="s">
        <v>580</v>
      </c>
      <c r="AC130" s="1" t="s">
        <v>780</v>
      </c>
      <c r="AD130" s="1" t="s">
        <v>657</v>
      </c>
      <c r="AE130" s="1" t="s">
        <v>780</v>
      </c>
      <c r="AF130" s="6">
        <v>1121</v>
      </c>
      <c r="AG130" s="6">
        <v>224.2</v>
      </c>
      <c r="AH130" s="1"/>
      <c r="AI130" s="6">
        <v>0</v>
      </c>
      <c r="AJ130" s="6">
        <v>0</v>
      </c>
      <c r="AK130" s="1" t="s">
        <v>743</v>
      </c>
      <c r="AL130" s="1" t="s">
        <v>331</v>
      </c>
      <c r="AM130" s="1"/>
      <c r="AN130" s="1" t="s">
        <v>8</v>
      </c>
      <c r="AO130" s="1"/>
      <c r="AP130" s="1"/>
      <c r="AQ130" s="2"/>
      <c r="AR130" s="1"/>
      <c r="AS130" s="1"/>
      <c r="AT130" s="1"/>
      <c r="AU130" s="1" t="s">
        <v>1023</v>
      </c>
      <c r="AV130" s="7">
        <v>44461.359215108736</v>
      </c>
      <c r="AW130" s="1" t="s">
        <v>196</v>
      </c>
      <c r="AX130" s="6">
        <v>1121</v>
      </c>
      <c r="AY130" s="5">
        <v>44460</v>
      </c>
      <c r="AZ130" s="5">
        <v>44561</v>
      </c>
      <c r="BA130" s="5">
        <v>44460</v>
      </c>
      <c r="BB130" s="5">
        <v>44460</v>
      </c>
      <c r="BC130" s="7">
        <v>44561</v>
      </c>
      <c r="BD130" s="1" t="s">
        <v>1044</v>
      </c>
      <c r="BE130" s="1"/>
      <c r="BF130" s="1"/>
      <c r="BG130" s="1" t="s">
        <v>55</v>
      </c>
    </row>
    <row r="131" spans="1:59" x14ac:dyDescent="0.25">
      <c r="A131" s="4">
        <v>126</v>
      </c>
      <c r="B131" s="2" t="str">
        <f>HYPERLINK("https://my.zakupivli.pro/remote/dispatcher/state_purchase_view/30089539", "UA-2021-09-22-000163-b")</f>
        <v>UA-2021-09-22-000163-b</v>
      </c>
      <c r="C131" s="2" t="s">
        <v>777</v>
      </c>
      <c r="D131" s="1" t="s">
        <v>734</v>
      </c>
      <c r="E131" s="1" t="s">
        <v>734</v>
      </c>
      <c r="F131" s="1" t="s">
        <v>255</v>
      </c>
      <c r="G131" s="1" t="s">
        <v>367</v>
      </c>
      <c r="H131" s="1" t="s">
        <v>689</v>
      </c>
      <c r="I131" s="1" t="s">
        <v>974</v>
      </c>
      <c r="J131" s="1" t="s">
        <v>635</v>
      </c>
      <c r="K131" s="1" t="s">
        <v>70</v>
      </c>
      <c r="L131" s="1" t="s">
        <v>57</v>
      </c>
      <c r="M131" s="1" t="s">
        <v>57</v>
      </c>
      <c r="N131" s="1" t="s">
        <v>57</v>
      </c>
      <c r="O131" s="5">
        <v>44461</v>
      </c>
      <c r="P131" s="1"/>
      <c r="Q131" s="1"/>
      <c r="R131" s="1"/>
      <c r="S131" s="1"/>
      <c r="T131" s="1" t="s">
        <v>1019</v>
      </c>
      <c r="U131" s="4">
        <v>1</v>
      </c>
      <c r="V131" s="6">
        <v>2713</v>
      </c>
      <c r="W131" s="1" t="s">
        <v>777</v>
      </c>
      <c r="X131" s="1">
        <v>1</v>
      </c>
      <c r="Y131" s="6">
        <v>2713</v>
      </c>
      <c r="Z131" s="1" t="s">
        <v>1049</v>
      </c>
      <c r="AA131" s="1" t="s">
        <v>1037</v>
      </c>
      <c r="AB131" s="1" t="s">
        <v>580</v>
      </c>
      <c r="AC131" s="1" t="s">
        <v>780</v>
      </c>
      <c r="AD131" s="1" t="s">
        <v>657</v>
      </c>
      <c r="AE131" s="1" t="s">
        <v>780</v>
      </c>
      <c r="AF131" s="6">
        <v>2713</v>
      </c>
      <c r="AG131" s="6">
        <v>2713</v>
      </c>
      <c r="AH131" s="1"/>
      <c r="AI131" s="6">
        <v>0</v>
      </c>
      <c r="AJ131" s="6">
        <v>0</v>
      </c>
      <c r="AK131" s="1" t="s">
        <v>743</v>
      </c>
      <c r="AL131" s="1" t="s">
        <v>331</v>
      </c>
      <c r="AM131" s="1"/>
      <c r="AN131" s="1" t="s">
        <v>8</v>
      </c>
      <c r="AO131" s="1"/>
      <c r="AP131" s="1"/>
      <c r="AQ131" s="2"/>
      <c r="AR131" s="1"/>
      <c r="AS131" s="1"/>
      <c r="AT131" s="1"/>
      <c r="AU131" s="1" t="s">
        <v>1023</v>
      </c>
      <c r="AV131" s="7">
        <v>44461.350199522247</v>
      </c>
      <c r="AW131" s="1" t="s">
        <v>196</v>
      </c>
      <c r="AX131" s="6">
        <v>2713</v>
      </c>
      <c r="AY131" s="5">
        <v>44460</v>
      </c>
      <c r="AZ131" s="5">
        <v>44561</v>
      </c>
      <c r="BA131" s="5">
        <v>44460</v>
      </c>
      <c r="BB131" s="5">
        <v>44460</v>
      </c>
      <c r="BC131" s="7">
        <v>44561</v>
      </c>
      <c r="BD131" s="1" t="s">
        <v>1044</v>
      </c>
      <c r="BE131" s="1"/>
      <c r="BF131" s="1"/>
      <c r="BG131" s="1" t="s">
        <v>55</v>
      </c>
    </row>
    <row r="132" spans="1:59" x14ac:dyDescent="0.25">
      <c r="A132" s="4">
        <v>127</v>
      </c>
      <c r="B132" s="2" t="str">
        <f>HYPERLINK("https://my.zakupivli.pro/remote/dispatcher/state_purchase_view/29949803", "UA-2021-09-17-000399-b")</f>
        <v>UA-2021-09-17-000399-b</v>
      </c>
      <c r="C132" s="2" t="s">
        <v>777</v>
      </c>
      <c r="D132" s="1" t="s">
        <v>729</v>
      </c>
      <c r="E132" s="1" t="s">
        <v>729</v>
      </c>
      <c r="F132" s="1" t="s">
        <v>255</v>
      </c>
      <c r="G132" s="1" t="s">
        <v>346</v>
      </c>
      <c r="H132" s="1" t="s">
        <v>689</v>
      </c>
      <c r="I132" s="1" t="s">
        <v>974</v>
      </c>
      <c r="J132" s="1" t="s">
        <v>635</v>
      </c>
      <c r="K132" s="1" t="s">
        <v>70</v>
      </c>
      <c r="L132" s="1" t="s">
        <v>57</v>
      </c>
      <c r="M132" s="1" t="s">
        <v>57</v>
      </c>
      <c r="N132" s="1" t="s">
        <v>57</v>
      </c>
      <c r="O132" s="5">
        <v>44456</v>
      </c>
      <c r="P132" s="1"/>
      <c r="Q132" s="1"/>
      <c r="R132" s="1"/>
      <c r="S132" s="1"/>
      <c r="T132" s="1" t="s">
        <v>1019</v>
      </c>
      <c r="U132" s="4">
        <v>1</v>
      </c>
      <c r="V132" s="6">
        <v>158</v>
      </c>
      <c r="W132" s="1" t="s">
        <v>777</v>
      </c>
      <c r="X132" s="1">
        <v>4</v>
      </c>
      <c r="Y132" s="6">
        <v>39.5</v>
      </c>
      <c r="Z132" s="1" t="s">
        <v>1049</v>
      </c>
      <c r="AA132" s="1" t="s">
        <v>1037</v>
      </c>
      <c r="AB132" s="1" t="s">
        <v>580</v>
      </c>
      <c r="AC132" s="1" t="s">
        <v>780</v>
      </c>
      <c r="AD132" s="1" t="s">
        <v>657</v>
      </c>
      <c r="AE132" s="1" t="s">
        <v>780</v>
      </c>
      <c r="AF132" s="6">
        <v>158</v>
      </c>
      <c r="AG132" s="6">
        <v>39.5</v>
      </c>
      <c r="AH132" s="1"/>
      <c r="AI132" s="6">
        <v>0</v>
      </c>
      <c r="AJ132" s="6">
        <v>0</v>
      </c>
      <c r="AK132" s="1" t="s">
        <v>666</v>
      </c>
      <c r="AL132" s="1" t="s">
        <v>396</v>
      </c>
      <c r="AM132" s="1"/>
      <c r="AN132" s="1" t="s">
        <v>126</v>
      </c>
      <c r="AO132" s="1"/>
      <c r="AP132" s="1"/>
      <c r="AQ132" s="2"/>
      <c r="AR132" s="1"/>
      <c r="AS132" s="1"/>
      <c r="AT132" s="1"/>
      <c r="AU132" s="1" t="s">
        <v>1023</v>
      </c>
      <c r="AV132" s="7">
        <v>44456.370565732526</v>
      </c>
      <c r="AW132" s="1" t="s">
        <v>194</v>
      </c>
      <c r="AX132" s="6">
        <v>158</v>
      </c>
      <c r="AY132" s="5">
        <v>44454</v>
      </c>
      <c r="AZ132" s="5">
        <v>44484</v>
      </c>
      <c r="BA132" s="5">
        <v>44454</v>
      </c>
      <c r="BB132" s="5">
        <v>44454</v>
      </c>
      <c r="BC132" s="7">
        <v>44561</v>
      </c>
      <c r="BD132" s="1" t="s">
        <v>1044</v>
      </c>
      <c r="BE132" s="1"/>
      <c r="BF132" s="1"/>
      <c r="BG132" s="1" t="s">
        <v>55</v>
      </c>
    </row>
    <row r="133" spans="1:59" x14ac:dyDescent="0.25">
      <c r="A133" s="4">
        <v>128</v>
      </c>
      <c r="B133" s="2" t="str">
        <f>HYPERLINK("https://my.zakupivli.pro/remote/dispatcher/state_purchase_view/29775637", "UA-2021-09-13-003167-b")</f>
        <v>UA-2021-09-13-003167-b</v>
      </c>
      <c r="C133" s="2" t="s">
        <v>777</v>
      </c>
      <c r="D133" s="1" t="s">
        <v>815</v>
      </c>
      <c r="E133" s="1" t="s">
        <v>815</v>
      </c>
      <c r="F133" s="1" t="s">
        <v>255</v>
      </c>
      <c r="G133" s="1" t="s">
        <v>346</v>
      </c>
      <c r="H133" s="1" t="s">
        <v>689</v>
      </c>
      <c r="I133" s="1" t="s">
        <v>974</v>
      </c>
      <c r="J133" s="1" t="s">
        <v>635</v>
      </c>
      <c r="K133" s="1" t="s">
        <v>70</v>
      </c>
      <c r="L133" s="1" t="s">
        <v>57</v>
      </c>
      <c r="M133" s="1" t="s">
        <v>57</v>
      </c>
      <c r="N133" s="1" t="s">
        <v>57</v>
      </c>
      <c r="O133" s="5">
        <v>44452</v>
      </c>
      <c r="P133" s="1"/>
      <c r="Q133" s="1"/>
      <c r="R133" s="1"/>
      <c r="S133" s="1"/>
      <c r="T133" s="1" t="s">
        <v>1019</v>
      </c>
      <c r="U133" s="4">
        <v>1</v>
      </c>
      <c r="V133" s="6">
        <v>490</v>
      </c>
      <c r="W133" s="1" t="s">
        <v>777</v>
      </c>
      <c r="X133" s="1">
        <v>2</v>
      </c>
      <c r="Y133" s="6">
        <v>245</v>
      </c>
      <c r="Z133" s="1" t="s">
        <v>1049</v>
      </c>
      <c r="AA133" s="1" t="s">
        <v>1037</v>
      </c>
      <c r="AB133" s="1" t="s">
        <v>580</v>
      </c>
      <c r="AC133" s="1" t="s">
        <v>974</v>
      </c>
      <c r="AD133" s="1" t="s">
        <v>657</v>
      </c>
      <c r="AE133" s="1" t="s">
        <v>780</v>
      </c>
      <c r="AF133" s="6">
        <v>490</v>
      </c>
      <c r="AG133" s="6">
        <v>245</v>
      </c>
      <c r="AH133" s="1"/>
      <c r="AI133" s="6">
        <v>0</v>
      </c>
      <c r="AJ133" s="6">
        <v>0</v>
      </c>
      <c r="AK133" s="1" t="s">
        <v>954</v>
      </c>
      <c r="AL133" s="1" t="s">
        <v>197</v>
      </c>
      <c r="AM133" s="1"/>
      <c r="AN133" s="1" t="s">
        <v>104</v>
      </c>
      <c r="AO133" s="1"/>
      <c r="AP133" s="1"/>
      <c r="AQ133" s="2"/>
      <c r="AR133" s="1"/>
      <c r="AS133" s="1"/>
      <c r="AT133" s="1"/>
      <c r="AU133" s="1" t="s">
        <v>1023</v>
      </c>
      <c r="AV133" s="7">
        <v>44452.450612533517</v>
      </c>
      <c r="AW133" s="1" t="s">
        <v>192</v>
      </c>
      <c r="AX133" s="6">
        <v>490</v>
      </c>
      <c r="AY133" s="5">
        <v>44452</v>
      </c>
      <c r="AZ133" s="5">
        <v>44561</v>
      </c>
      <c r="BA133" s="5">
        <v>44452</v>
      </c>
      <c r="BB133" s="5">
        <v>44452</v>
      </c>
      <c r="BC133" s="7">
        <v>44561</v>
      </c>
      <c r="BD133" s="1" t="s">
        <v>1044</v>
      </c>
      <c r="BE133" s="1"/>
      <c r="BF133" s="1"/>
      <c r="BG133" s="1" t="s">
        <v>55</v>
      </c>
    </row>
    <row r="134" spans="1:59" x14ac:dyDescent="0.25">
      <c r="A134" s="4">
        <v>129</v>
      </c>
      <c r="B134" s="2" t="str">
        <f>HYPERLINK("https://my.zakupivli.pro/remote/dispatcher/state_purchase_view/29681029", "UA-2021-09-09-001459-c")</f>
        <v>UA-2021-09-09-001459-c</v>
      </c>
      <c r="C134" s="2" t="s">
        <v>777</v>
      </c>
      <c r="D134" s="1" t="s">
        <v>819</v>
      </c>
      <c r="E134" s="1" t="s">
        <v>819</v>
      </c>
      <c r="F134" s="1" t="s">
        <v>255</v>
      </c>
      <c r="G134" s="1" t="s">
        <v>296</v>
      </c>
      <c r="H134" s="1" t="s">
        <v>689</v>
      </c>
      <c r="I134" s="1" t="s">
        <v>974</v>
      </c>
      <c r="J134" s="1" t="s">
        <v>635</v>
      </c>
      <c r="K134" s="1" t="s">
        <v>70</v>
      </c>
      <c r="L134" s="1" t="s">
        <v>57</v>
      </c>
      <c r="M134" s="1" t="s">
        <v>57</v>
      </c>
      <c r="N134" s="1" t="s">
        <v>57</v>
      </c>
      <c r="O134" s="5">
        <v>44448</v>
      </c>
      <c r="P134" s="1"/>
      <c r="Q134" s="1"/>
      <c r="R134" s="1"/>
      <c r="S134" s="1"/>
      <c r="T134" s="1" t="s">
        <v>1019</v>
      </c>
      <c r="U134" s="4">
        <v>1</v>
      </c>
      <c r="V134" s="6">
        <v>84</v>
      </c>
      <c r="W134" s="1" t="s">
        <v>777</v>
      </c>
      <c r="X134" s="1">
        <v>4</v>
      </c>
      <c r="Y134" s="6">
        <v>21</v>
      </c>
      <c r="Z134" s="1" t="s">
        <v>1049</v>
      </c>
      <c r="AA134" s="1" t="s">
        <v>1037</v>
      </c>
      <c r="AB134" s="1" t="s">
        <v>580</v>
      </c>
      <c r="AC134" s="1" t="s">
        <v>780</v>
      </c>
      <c r="AD134" s="1" t="s">
        <v>657</v>
      </c>
      <c r="AE134" s="1" t="s">
        <v>780</v>
      </c>
      <c r="AF134" s="6">
        <v>84</v>
      </c>
      <c r="AG134" s="6">
        <v>21</v>
      </c>
      <c r="AH134" s="1"/>
      <c r="AI134" s="6">
        <v>0</v>
      </c>
      <c r="AJ134" s="6">
        <v>0</v>
      </c>
      <c r="AK134" s="1" t="s">
        <v>789</v>
      </c>
      <c r="AL134" s="1" t="s">
        <v>300</v>
      </c>
      <c r="AM134" s="1"/>
      <c r="AN134" s="1" t="s">
        <v>23</v>
      </c>
      <c r="AO134" s="1"/>
      <c r="AP134" s="1"/>
      <c r="AQ134" s="2"/>
      <c r="AR134" s="1"/>
      <c r="AS134" s="1"/>
      <c r="AT134" s="1"/>
      <c r="AU134" s="1" t="s">
        <v>1023</v>
      </c>
      <c r="AV134" s="7">
        <v>44448.407777996901</v>
      </c>
      <c r="AW134" s="1" t="s">
        <v>189</v>
      </c>
      <c r="AX134" s="6">
        <v>84</v>
      </c>
      <c r="AY134" s="5">
        <v>44448</v>
      </c>
      <c r="AZ134" s="5">
        <v>44561</v>
      </c>
      <c r="BA134" s="5">
        <v>44448</v>
      </c>
      <c r="BB134" s="5">
        <v>44448</v>
      </c>
      <c r="BC134" s="7">
        <v>44561</v>
      </c>
      <c r="BD134" s="1" t="s">
        <v>1044</v>
      </c>
      <c r="BE134" s="1"/>
      <c r="BF134" s="1"/>
      <c r="BG134" s="1" t="s">
        <v>55</v>
      </c>
    </row>
    <row r="135" spans="1:59" x14ac:dyDescent="0.25">
      <c r="A135" s="4">
        <v>130</v>
      </c>
      <c r="B135" s="2" t="str">
        <f>HYPERLINK("https://my.zakupivli.pro/remote/dispatcher/state_purchase_view/29668338", "UA-2021-09-08-010917-c")</f>
        <v>UA-2021-09-08-010917-c</v>
      </c>
      <c r="C135" s="2" t="s">
        <v>777</v>
      </c>
      <c r="D135" s="1" t="s">
        <v>852</v>
      </c>
      <c r="E135" s="1" t="s">
        <v>852</v>
      </c>
      <c r="F135" s="1" t="s">
        <v>255</v>
      </c>
      <c r="G135" s="1" t="s">
        <v>517</v>
      </c>
      <c r="H135" s="1" t="s">
        <v>689</v>
      </c>
      <c r="I135" s="1" t="s">
        <v>974</v>
      </c>
      <c r="J135" s="1" t="s">
        <v>635</v>
      </c>
      <c r="K135" s="1" t="s">
        <v>70</v>
      </c>
      <c r="L135" s="1" t="s">
        <v>57</v>
      </c>
      <c r="M135" s="1" t="s">
        <v>57</v>
      </c>
      <c r="N135" s="1" t="s">
        <v>57</v>
      </c>
      <c r="O135" s="5">
        <v>44447</v>
      </c>
      <c r="P135" s="1"/>
      <c r="Q135" s="1"/>
      <c r="R135" s="1"/>
      <c r="S135" s="1"/>
      <c r="T135" s="1" t="s">
        <v>1019</v>
      </c>
      <c r="U135" s="4">
        <v>1</v>
      </c>
      <c r="V135" s="6">
        <v>49990</v>
      </c>
      <c r="W135" s="1" t="s">
        <v>777</v>
      </c>
      <c r="X135" s="1">
        <v>6</v>
      </c>
      <c r="Y135" s="6">
        <v>8331.67</v>
      </c>
      <c r="Z135" s="1" t="s">
        <v>1043</v>
      </c>
      <c r="AA135" s="1" t="s">
        <v>1037</v>
      </c>
      <c r="AB135" s="1" t="s">
        <v>580</v>
      </c>
      <c r="AC135" s="1" t="s">
        <v>974</v>
      </c>
      <c r="AD135" s="1" t="s">
        <v>657</v>
      </c>
      <c r="AE135" s="1" t="s">
        <v>780</v>
      </c>
      <c r="AF135" s="6">
        <v>49990</v>
      </c>
      <c r="AG135" s="6">
        <v>8331.6666666666661</v>
      </c>
      <c r="AH135" s="1"/>
      <c r="AI135" s="6">
        <v>0</v>
      </c>
      <c r="AJ135" s="6">
        <v>0</v>
      </c>
      <c r="AK135" s="1" t="s">
        <v>713</v>
      </c>
      <c r="AL135" s="1" t="s">
        <v>421</v>
      </c>
      <c r="AM135" s="1"/>
      <c r="AN135" s="1" t="s">
        <v>22</v>
      </c>
      <c r="AO135" s="1"/>
      <c r="AP135" s="1"/>
      <c r="AQ135" s="2"/>
      <c r="AR135" s="1"/>
      <c r="AS135" s="1"/>
      <c r="AT135" s="1"/>
      <c r="AU135" s="1" t="s">
        <v>1023</v>
      </c>
      <c r="AV135" s="7">
        <v>44447.689110144493</v>
      </c>
      <c r="AW135" s="1" t="s">
        <v>480</v>
      </c>
      <c r="AX135" s="6">
        <v>49990</v>
      </c>
      <c r="AY135" s="1"/>
      <c r="AZ135" s="5">
        <v>44561</v>
      </c>
      <c r="BA135" s="5">
        <v>44447</v>
      </c>
      <c r="BB135" s="5">
        <v>44447</v>
      </c>
      <c r="BC135" s="7">
        <v>44561</v>
      </c>
      <c r="BD135" s="1" t="s">
        <v>1044</v>
      </c>
      <c r="BE135" s="1"/>
      <c r="BF135" s="1"/>
      <c r="BG135" s="1" t="s">
        <v>55</v>
      </c>
    </row>
    <row r="136" spans="1:59" x14ac:dyDescent="0.25">
      <c r="A136" s="4">
        <v>131</v>
      </c>
      <c r="B136" s="2" t="str">
        <f>HYPERLINK("https://my.zakupivli.pro/remote/dispatcher/state_purchase_view/29668008", "UA-2021-09-08-010869-c")</f>
        <v>UA-2021-09-08-010869-c</v>
      </c>
      <c r="C136" s="2" t="s">
        <v>777</v>
      </c>
      <c r="D136" s="1" t="s">
        <v>827</v>
      </c>
      <c r="E136" s="1" t="s">
        <v>827</v>
      </c>
      <c r="F136" s="1" t="s">
        <v>255</v>
      </c>
      <c r="G136" s="1" t="s">
        <v>555</v>
      </c>
      <c r="H136" s="1" t="s">
        <v>689</v>
      </c>
      <c r="I136" s="1" t="s">
        <v>974</v>
      </c>
      <c r="J136" s="1" t="s">
        <v>635</v>
      </c>
      <c r="K136" s="1" t="s">
        <v>70</v>
      </c>
      <c r="L136" s="1" t="s">
        <v>57</v>
      </c>
      <c r="M136" s="1" t="s">
        <v>57</v>
      </c>
      <c r="N136" s="1" t="s">
        <v>57</v>
      </c>
      <c r="O136" s="5">
        <v>44447</v>
      </c>
      <c r="P136" s="1"/>
      <c r="Q136" s="1"/>
      <c r="R136" s="1"/>
      <c r="S136" s="1"/>
      <c r="T136" s="1" t="s">
        <v>1019</v>
      </c>
      <c r="U136" s="4">
        <v>1</v>
      </c>
      <c r="V136" s="6">
        <v>30020</v>
      </c>
      <c r="W136" s="1" t="s">
        <v>777</v>
      </c>
      <c r="X136" s="1">
        <v>1</v>
      </c>
      <c r="Y136" s="6">
        <v>30020</v>
      </c>
      <c r="Z136" s="1" t="s">
        <v>1043</v>
      </c>
      <c r="AA136" s="1" t="s">
        <v>1037</v>
      </c>
      <c r="AB136" s="1" t="s">
        <v>580</v>
      </c>
      <c r="AC136" s="1" t="s">
        <v>974</v>
      </c>
      <c r="AD136" s="1" t="s">
        <v>657</v>
      </c>
      <c r="AE136" s="1" t="s">
        <v>780</v>
      </c>
      <c r="AF136" s="6">
        <v>30020</v>
      </c>
      <c r="AG136" s="6">
        <v>30020</v>
      </c>
      <c r="AH136" s="1"/>
      <c r="AI136" s="6">
        <v>0</v>
      </c>
      <c r="AJ136" s="6">
        <v>0</v>
      </c>
      <c r="AK136" s="1" t="s">
        <v>713</v>
      </c>
      <c r="AL136" s="1" t="s">
        <v>421</v>
      </c>
      <c r="AM136" s="1"/>
      <c r="AN136" s="1" t="s">
        <v>22</v>
      </c>
      <c r="AO136" s="1"/>
      <c r="AP136" s="1"/>
      <c r="AQ136" s="2"/>
      <c r="AR136" s="1"/>
      <c r="AS136" s="1"/>
      <c r="AT136" s="1"/>
      <c r="AU136" s="1" t="s">
        <v>1023</v>
      </c>
      <c r="AV136" s="7">
        <v>44447.690563256656</v>
      </c>
      <c r="AW136" s="1" t="s">
        <v>479</v>
      </c>
      <c r="AX136" s="6">
        <v>30020</v>
      </c>
      <c r="AY136" s="1"/>
      <c r="AZ136" s="5">
        <v>44561</v>
      </c>
      <c r="BA136" s="5">
        <v>44447</v>
      </c>
      <c r="BB136" s="5">
        <v>44447</v>
      </c>
      <c r="BC136" s="7">
        <v>44561</v>
      </c>
      <c r="BD136" s="1" t="s">
        <v>1044</v>
      </c>
      <c r="BE136" s="1"/>
      <c r="BF136" s="1"/>
      <c r="BG136" s="1" t="s">
        <v>55</v>
      </c>
    </row>
    <row r="137" spans="1:59" x14ac:dyDescent="0.25">
      <c r="A137" s="4">
        <v>132</v>
      </c>
      <c r="B137" s="2" t="str">
        <f>HYPERLINK("https://my.zakupivli.pro/remote/dispatcher/state_purchase_view/29667717", "UA-2021-09-08-010779-c")</f>
        <v>UA-2021-09-08-010779-c</v>
      </c>
      <c r="C137" s="2" t="s">
        <v>777</v>
      </c>
      <c r="D137" s="1" t="s">
        <v>843</v>
      </c>
      <c r="E137" s="1" t="s">
        <v>843</v>
      </c>
      <c r="F137" s="1" t="s">
        <v>255</v>
      </c>
      <c r="G137" s="1" t="s">
        <v>564</v>
      </c>
      <c r="H137" s="1" t="s">
        <v>689</v>
      </c>
      <c r="I137" s="1" t="s">
        <v>974</v>
      </c>
      <c r="J137" s="1" t="s">
        <v>635</v>
      </c>
      <c r="K137" s="1" t="s">
        <v>70</v>
      </c>
      <c r="L137" s="1" t="s">
        <v>57</v>
      </c>
      <c r="M137" s="1" t="s">
        <v>57</v>
      </c>
      <c r="N137" s="1" t="s">
        <v>57</v>
      </c>
      <c r="O137" s="5">
        <v>44447</v>
      </c>
      <c r="P137" s="1"/>
      <c r="Q137" s="1"/>
      <c r="R137" s="1"/>
      <c r="S137" s="1"/>
      <c r="T137" s="1" t="s">
        <v>1019</v>
      </c>
      <c r="U137" s="4">
        <v>1</v>
      </c>
      <c r="V137" s="6">
        <v>49990</v>
      </c>
      <c r="W137" s="1" t="s">
        <v>777</v>
      </c>
      <c r="X137" s="1">
        <v>7</v>
      </c>
      <c r="Y137" s="6">
        <v>7141.43</v>
      </c>
      <c r="Z137" s="1" t="s">
        <v>1043</v>
      </c>
      <c r="AA137" s="1" t="s">
        <v>1037</v>
      </c>
      <c r="AB137" s="1" t="s">
        <v>580</v>
      </c>
      <c r="AC137" s="1" t="s">
        <v>974</v>
      </c>
      <c r="AD137" s="1" t="s">
        <v>657</v>
      </c>
      <c r="AE137" s="1" t="s">
        <v>780</v>
      </c>
      <c r="AF137" s="6">
        <v>49990</v>
      </c>
      <c r="AG137" s="6">
        <v>7141.4285714285716</v>
      </c>
      <c r="AH137" s="1"/>
      <c r="AI137" s="6">
        <v>0</v>
      </c>
      <c r="AJ137" s="6">
        <v>0</v>
      </c>
      <c r="AK137" s="1" t="s">
        <v>713</v>
      </c>
      <c r="AL137" s="1" t="s">
        <v>421</v>
      </c>
      <c r="AM137" s="1"/>
      <c r="AN137" s="1" t="s">
        <v>22</v>
      </c>
      <c r="AO137" s="1"/>
      <c r="AP137" s="1"/>
      <c r="AQ137" s="2"/>
      <c r="AR137" s="1"/>
      <c r="AS137" s="1"/>
      <c r="AT137" s="1"/>
      <c r="AU137" s="1" t="s">
        <v>1023</v>
      </c>
      <c r="AV137" s="7">
        <v>44447.691901950449</v>
      </c>
      <c r="AW137" s="1" t="s">
        <v>476</v>
      </c>
      <c r="AX137" s="6">
        <v>49990</v>
      </c>
      <c r="AY137" s="1"/>
      <c r="AZ137" s="5">
        <v>44561</v>
      </c>
      <c r="BA137" s="5">
        <v>44447</v>
      </c>
      <c r="BB137" s="5">
        <v>44447</v>
      </c>
      <c r="BC137" s="7">
        <v>44561</v>
      </c>
      <c r="BD137" s="1" t="s">
        <v>1044</v>
      </c>
      <c r="BE137" s="1"/>
      <c r="BF137" s="1"/>
      <c r="BG137" s="1" t="s">
        <v>55</v>
      </c>
    </row>
    <row r="138" spans="1:59" x14ac:dyDescent="0.25">
      <c r="A138" s="4">
        <v>133</v>
      </c>
      <c r="B138" s="2" t="str">
        <f>HYPERLINK("https://my.zakupivli.pro/remote/dispatcher/state_purchase_view/29666767", "UA-2021-09-08-010508-c")</f>
        <v>UA-2021-09-08-010508-c</v>
      </c>
      <c r="C138" s="2" t="s">
        <v>777</v>
      </c>
      <c r="D138" s="1" t="s">
        <v>854</v>
      </c>
      <c r="E138" s="1" t="s">
        <v>854</v>
      </c>
      <c r="F138" s="1" t="s">
        <v>255</v>
      </c>
      <c r="G138" s="1" t="s">
        <v>491</v>
      </c>
      <c r="H138" s="1" t="s">
        <v>689</v>
      </c>
      <c r="I138" s="1" t="s">
        <v>974</v>
      </c>
      <c r="J138" s="1" t="s">
        <v>635</v>
      </c>
      <c r="K138" s="1" t="s">
        <v>70</v>
      </c>
      <c r="L138" s="1" t="s">
        <v>57</v>
      </c>
      <c r="M138" s="1" t="s">
        <v>57</v>
      </c>
      <c r="N138" s="1" t="s">
        <v>57</v>
      </c>
      <c r="O138" s="5">
        <v>44447</v>
      </c>
      <c r="P138" s="1"/>
      <c r="Q138" s="1"/>
      <c r="R138" s="1"/>
      <c r="S138" s="1"/>
      <c r="T138" s="1" t="s">
        <v>1019</v>
      </c>
      <c r="U138" s="4">
        <v>1</v>
      </c>
      <c r="V138" s="6">
        <v>49990</v>
      </c>
      <c r="W138" s="1" t="s">
        <v>777</v>
      </c>
      <c r="X138" s="1">
        <v>1</v>
      </c>
      <c r="Y138" s="6">
        <v>49990</v>
      </c>
      <c r="Z138" s="1" t="s">
        <v>1043</v>
      </c>
      <c r="AA138" s="1" t="s">
        <v>1037</v>
      </c>
      <c r="AB138" s="1" t="s">
        <v>580</v>
      </c>
      <c r="AC138" s="1" t="s">
        <v>974</v>
      </c>
      <c r="AD138" s="1" t="s">
        <v>657</v>
      </c>
      <c r="AE138" s="1" t="s">
        <v>780</v>
      </c>
      <c r="AF138" s="6">
        <v>49990</v>
      </c>
      <c r="AG138" s="6">
        <v>49990</v>
      </c>
      <c r="AH138" s="1"/>
      <c r="AI138" s="6">
        <v>0</v>
      </c>
      <c r="AJ138" s="6">
        <v>0</v>
      </c>
      <c r="AK138" s="1" t="s">
        <v>713</v>
      </c>
      <c r="AL138" s="1" t="s">
        <v>421</v>
      </c>
      <c r="AM138" s="1"/>
      <c r="AN138" s="1" t="s">
        <v>22</v>
      </c>
      <c r="AO138" s="1"/>
      <c r="AP138" s="1"/>
      <c r="AQ138" s="2"/>
      <c r="AR138" s="1"/>
      <c r="AS138" s="1"/>
      <c r="AT138" s="1"/>
      <c r="AU138" s="1" t="s">
        <v>1023</v>
      </c>
      <c r="AV138" s="7">
        <v>44447.693490978032</v>
      </c>
      <c r="AW138" s="1" t="s">
        <v>462</v>
      </c>
      <c r="AX138" s="6">
        <v>49990</v>
      </c>
      <c r="AY138" s="1"/>
      <c r="AZ138" s="5">
        <v>44561</v>
      </c>
      <c r="BA138" s="5">
        <v>44447</v>
      </c>
      <c r="BB138" s="5">
        <v>44447</v>
      </c>
      <c r="BC138" s="7">
        <v>44561</v>
      </c>
      <c r="BD138" s="1" t="s">
        <v>1044</v>
      </c>
      <c r="BE138" s="1"/>
      <c r="BF138" s="1"/>
      <c r="BG138" s="1" t="s">
        <v>55</v>
      </c>
    </row>
    <row r="139" spans="1:59" x14ac:dyDescent="0.25">
      <c r="A139" s="4">
        <v>134</v>
      </c>
      <c r="B139" s="2" t="str">
        <f>HYPERLINK("https://my.zakupivli.pro/remote/dispatcher/state_purchase_view/29633426", "UA-2021-09-08-000736-c")</f>
        <v>UA-2021-09-08-000736-c</v>
      </c>
      <c r="C139" s="2" t="s">
        <v>777</v>
      </c>
      <c r="D139" s="1" t="s">
        <v>810</v>
      </c>
      <c r="E139" s="1" t="s">
        <v>810</v>
      </c>
      <c r="F139" s="1" t="s">
        <v>255</v>
      </c>
      <c r="G139" s="1" t="s">
        <v>492</v>
      </c>
      <c r="H139" s="1" t="s">
        <v>689</v>
      </c>
      <c r="I139" s="1" t="s">
        <v>974</v>
      </c>
      <c r="J139" s="1" t="s">
        <v>635</v>
      </c>
      <c r="K139" s="1" t="s">
        <v>70</v>
      </c>
      <c r="L139" s="1" t="s">
        <v>57</v>
      </c>
      <c r="M139" s="1" t="s">
        <v>57</v>
      </c>
      <c r="N139" s="1" t="s">
        <v>57</v>
      </c>
      <c r="O139" s="5">
        <v>44447</v>
      </c>
      <c r="P139" s="1"/>
      <c r="Q139" s="1"/>
      <c r="R139" s="1"/>
      <c r="S139" s="1"/>
      <c r="T139" s="1" t="s">
        <v>1019</v>
      </c>
      <c r="U139" s="4">
        <v>1</v>
      </c>
      <c r="V139" s="6">
        <v>4210</v>
      </c>
      <c r="W139" s="1" t="s">
        <v>777</v>
      </c>
      <c r="X139" s="1">
        <v>4</v>
      </c>
      <c r="Y139" s="6">
        <v>1052.5</v>
      </c>
      <c r="Z139" s="1" t="s">
        <v>1043</v>
      </c>
      <c r="AA139" s="1" t="s">
        <v>1037</v>
      </c>
      <c r="AB139" s="1" t="s">
        <v>580</v>
      </c>
      <c r="AC139" s="1" t="s">
        <v>780</v>
      </c>
      <c r="AD139" s="1" t="s">
        <v>657</v>
      </c>
      <c r="AE139" s="1" t="s">
        <v>780</v>
      </c>
      <c r="AF139" s="6">
        <v>4210</v>
      </c>
      <c r="AG139" s="6">
        <v>1052.5</v>
      </c>
      <c r="AH139" s="1"/>
      <c r="AI139" s="6">
        <v>0</v>
      </c>
      <c r="AJ139" s="6">
        <v>0</v>
      </c>
      <c r="AK139" s="1" t="s">
        <v>924</v>
      </c>
      <c r="AL139" s="1" t="s">
        <v>324</v>
      </c>
      <c r="AM139" s="1"/>
      <c r="AN139" s="1" t="s">
        <v>42</v>
      </c>
      <c r="AO139" s="1"/>
      <c r="AP139" s="1"/>
      <c r="AQ139" s="2"/>
      <c r="AR139" s="1"/>
      <c r="AS139" s="1"/>
      <c r="AT139" s="1"/>
      <c r="AU139" s="1" t="s">
        <v>1023</v>
      </c>
      <c r="AV139" s="7">
        <v>44447.386301499202</v>
      </c>
      <c r="AW139" s="1" t="s">
        <v>188</v>
      </c>
      <c r="AX139" s="6">
        <v>4210</v>
      </c>
      <c r="AY139" s="5">
        <v>44447</v>
      </c>
      <c r="AZ139" s="5">
        <v>44561</v>
      </c>
      <c r="BA139" s="5">
        <v>44447</v>
      </c>
      <c r="BB139" s="5">
        <v>44447</v>
      </c>
      <c r="BC139" s="7">
        <v>44561</v>
      </c>
      <c r="BD139" s="1" t="s">
        <v>1044</v>
      </c>
      <c r="BE139" s="1"/>
      <c r="BF139" s="1"/>
      <c r="BG139" s="1" t="s">
        <v>55</v>
      </c>
    </row>
    <row r="140" spans="1:59" x14ac:dyDescent="0.25">
      <c r="A140" s="4">
        <v>135</v>
      </c>
      <c r="B140" s="2" t="str">
        <f>HYPERLINK("https://my.zakupivli.pro/remote/dispatcher/state_purchase_view/29633081", "UA-2021-09-08-000610-c")</f>
        <v>UA-2021-09-08-000610-c</v>
      </c>
      <c r="C140" s="2" t="s">
        <v>777</v>
      </c>
      <c r="D140" s="1" t="s">
        <v>706</v>
      </c>
      <c r="E140" s="1" t="s">
        <v>706</v>
      </c>
      <c r="F140" s="1" t="s">
        <v>255</v>
      </c>
      <c r="G140" s="1" t="s">
        <v>469</v>
      </c>
      <c r="H140" s="1" t="s">
        <v>689</v>
      </c>
      <c r="I140" s="1" t="s">
        <v>974</v>
      </c>
      <c r="J140" s="1" t="s">
        <v>635</v>
      </c>
      <c r="K140" s="1" t="s">
        <v>70</v>
      </c>
      <c r="L140" s="1" t="s">
        <v>57</v>
      </c>
      <c r="M140" s="1" t="s">
        <v>57</v>
      </c>
      <c r="N140" s="1" t="s">
        <v>57</v>
      </c>
      <c r="O140" s="5">
        <v>44447</v>
      </c>
      <c r="P140" s="1"/>
      <c r="Q140" s="1"/>
      <c r="R140" s="1"/>
      <c r="S140" s="1"/>
      <c r="T140" s="1" t="s">
        <v>1019</v>
      </c>
      <c r="U140" s="4">
        <v>1</v>
      </c>
      <c r="V140" s="6">
        <v>366</v>
      </c>
      <c r="W140" s="1" t="s">
        <v>777</v>
      </c>
      <c r="X140" s="1">
        <v>1</v>
      </c>
      <c r="Y140" s="6">
        <v>366</v>
      </c>
      <c r="Z140" s="1" t="s">
        <v>1049</v>
      </c>
      <c r="AA140" s="1" t="s">
        <v>1037</v>
      </c>
      <c r="AB140" s="1" t="s">
        <v>580</v>
      </c>
      <c r="AC140" s="1" t="s">
        <v>780</v>
      </c>
      <c r="AD140" s="1" t="s">
        <v>657</v>
      </c>
      <c r="AE140" s="1" t="s">
        <v>780</v>
      </c>
      <c r="AF140" s="6">
        <v>366</v>
      </c>
      <c r="AG140" s="6">
        <v>366</v>
      </c>
      <c r="AH140" s="1"/>
      <c r="AI140" s="6">
        <v>0</v>
      </c>
      <c r="AJ140" s="6">
        <v>0</v>
      </c>
      <c r="AK140" s="1" t="s">
        <v>613</v>
      </c>
      <c r="AL140" s="1" t="s">
        <v>295</v>
      </c>
      <c r="AM140" s="1"/>
      <c r="AN140" s="1" t="s">
        <v>37</v>
      </c>
      <c r="AO140" s="1"/>
      <c r="AP140" s="1"/>
      <c r="AQ140" s="2"/>
      <c r="AR140" s="1"/>
      <c r="AS140" s="1"/>
      <c r="AT140" s="1"/>
      <c r="AU140" s="1" t="s">
        <v>1023</v>
      </c>
      <c r="AV140" s="7">
        <v>44447.38033890244</v>
      </c>
      <c r="AW140" s="1" t="s">
        <v>187</v>
      </c>
      <c r="AX140" s="6">
        <v>366</v>
      </c>
      <c r="AY140" s="5">
        <v>44447</v>
      </c>
      <c r="AZ140" s="5">
        <v>44561</v>
      </c>
      <c r="BA140" s="5">
        <v>44447</v>
      </c>
      <c r="BB140" s="5">
        <v>44447</v>
      </c>
      <c r="BC140" s="7">
        <v>44561</v>
      </c>
      <c r="BD140" s="1" t="s">
        <v>1044</v>
      </c>
      <c r="BE140" s="1"/>
      <c r="BF140" s="1"/>
      <c r="BG140" s="1" t="s">
        <v>55</v>
      </c>
    </row>
    <row r="141" spans="1:59" x14ac:dyDescent="0.25">
      <c r="A141" s="4">
        <v>136</v>
      </c>
      <c r="B141" s="2" t="str">
        <f>HYPERLINK("https://my.zakupivli.pro/remote/dispatcher/state_purchase_view/29632510", "UA-2021-09-08-000476-c")</f>
        <v>UA-2021-09-08-000476-c</v>
      </c>
      <c r="C141" s="2" t="s">
        <v>777</v>
      </c>
      <c r="D141" s="1" t="s">
        <v>1004</v>
      </c>
      <c r="E141" s="1" t="s">
        <v>1004</v>
      </c>
      <c r="F141" s="1" t="s">
        <v>255</v>
      </c>
      <c r="G141" s="1" t="s">
        <v>425</v>
      </c>
      <c r="H141" s="1" t="s">
        <v>689</v>
      </c>
      <c r="I141" s="1" t="s">
        <v>974</v>
      </c>
      <c r="J141" s="1" t="s">
        <v>635</v>
      </c>
      <c r="K141" s="1" t="s">
        <v>70</v>
      </c>
      <c r="L141" s="1" t="s">
        <v>57</v>
      </c>
      <c r="M141" s="1" t="s">
        <v>57</v>
      </c>
      <c r="N141" s="1" t="s">
        <v>57</v>
      </c>
      <c r="O141" s="5">
        <v>44447</v>
      </c>
      <c r="P141" s="1"/>
      <c r="Q141" s="1"/>
      <c r="R141" s="1"/>
      <c r="S141" s="1"/>
      <c r="T141" s="1" t="s">
        <v>1019</v>
      </c>
      <c r="U141" s="4">
        <v>1</v>
      </c>
      <c r="V141" s="6">
        <v>400</v>
      </c>
      <c r="W141" s="1" t="s">
        <v>777</v>
      </c>
      <c r="X141" s="1">
        <v>2</v>
      </c>
      <c r="Y141" s="6">
        <v>200</v>
      </c>
      <c r="Z141" s="1" t="s">
        <v>1049</v>
      </c>
      <c r="AA141" s="1" t="s">
        <v>1037</v>
      </c>
      <c r="AB141" s="1" t="s">
        <v>580</v>
      </c>
      <c r="AC141" s="1" t="s">
        <v>780</v>
      </c>
      <c r="AD141" s="1" t="s">
        <v>657</v>
      </c>
      <c r="AE141" s="1" t="s">
        <v>780</v>
      </c>
      <c r="AF141" s="6">
        <v>400</v>
      </c>
      <c r="AG141" s="6">
        <v>200</v>
      </c>
      <c r="AH141" s="1"/>
      <c r="AI141" s="6">
        <v>0</v>
      </c>
      <c r="AJ141" s="6">
        <v>0</v>
      </c>
      <c r="AK141" s="1" t="s">
        <v>1012</v>
      </c>
      <c r="AL141" s="1" t="s">
        <v>307</v>
      </c>
      <c r="AM141" s="1"/>
      <c r="AN141" s="1" t="s">
        <v>49</v>
      </c>
      <c r="AO141" s="1"/>
      <c r="AP141" s="1"/>
      <c r="AQ141" s="2"/>
      <c r="AR141" s="1"/>
      <c r="AS141" s="1"/>
      <c r="AT141" s="1"/>
      <c r="AU141" s="1" t="s">
        <v>1023</v>
      </c>
      <c r="AV141" s="7">
        <v>44447.374284212514</v>
      </c>
      <c r="AW141" s="1" t="s">
        <v>186</v>
      </c>
      <c r="AX141" s="6">
        <v>400</v>
      </c>
      <c r="AY141" s="5">
        <v>44447</v>
      </c>
      <c r="AZ141" s="5">
        <v>44561</v>
      </c>
      <c r="BA141" s="5">
        <v>44447</v>
      </c>
      <c r="BB141" s="5">
        <v>44447</v>
      </c>
      <c r="BC141" s="7">
        <v>44561</v>
      </c>
      <c r="BD141" s="1" t="s">
        <v>1044</v>
      </c>
      <c r="BE141" s="1"/>
      <c r="BF141" s="1"/>
      <c r="BG141" s="1" t="s">
        <v>55</v>
      </c>
    </row>
    <row r="142" spans="1:59" x14ac:dyDescent="0.25">
      <c r="A142" s="4">
        <v>137</v>
      </c>
      <c r="B142" s="2" t="str">
        <f>HYPERLINK("https://my.zakupivli.pro/remote/dispatcher/state_purchase_view/29625295", "UA-2021-09-07-010918-c")</f>
        <v>UA-2021-09-07-010918-c</v>
      </c>
      <c r="C142" s="2" t="s">
        <v>777</v>
      </c>
      <c r="D142" s="1" t="s">
        <v>915</v>
      </c>
      <c r="E142" s="1" t="s">
        <v>915</v>
      </c>
      <c r="F142" s="1" t="s">
        <v>255</v>
      </c>
      <c r="G142" s="1" t="s">
        <v>536</v>
      </c>
      <c r="H142" s="1" t="s">
        <v>933</v>
      </c>
      <c r="I142" s="1" t="s">
        <v>974</v>
      </c>
      <c r="J142" s="1" t="s">
        <v>635</v>
      </c>
      <c r="K142" s="1" t="s">
        <v>70</v>
      </c>
      <c r="L142" s="1" t="s">
        <v>57</v>
      </c>
      <c r="M142" s="1" t="s">
        <v>57</v>
      </c>
      <c r="N142" s="1" t="s">
        <v>57</v>
      </c>
      <c r="O142" s="5">
        <v>44446</v>
      </c>
      <c r="P142" s="5">
        <v>44446</v>
      </c>
      <c r="Q142" s="5">
        <v>44452</v>
      </c>
      <c r="R142" s="5">
        <v>44452</v>
      </c>
      <c r="S142" s="5">
        <v>44459</v>
      </c>
      <c r="T142" s="1" t="s">
        <v>1020</v>
      </c>
      <c r="U142" s="4">
        <v>1</v>
      </c>
      <c r="V142" s="6">
        <v>75000</v>
      </c>
      <c r="W142" s="1" t="s">
        <v>777</v>
      </c>
      <c r="X142" s="1">
        <v>1</v>
      </c>
      <c r="Y142" s="6">
        <v>75000</v>
      </c>
      <c r="Z142" s="1" t="s">
        <v>1045</v>
      </c>
      <c r="AA142" s="6">
        <v>750</v>
      </c>
      <c r="AB142" s="1" t="s">
        <v>580</v>
      </c>
      <c r="AC142" s="1" t="s">
        <v>974</v>
      </c>
      <c r="AD142" s="1" t="s">
        <v>657</v>
      </c>
      <c r="AE142" s="1" t="s">
        <v>780</v>
      </c>
      <c r="AF142" s="6">
        <v>74997.77</v>
      </c>
      <c r="AG142" s="6">
        <v>74997.77</v>
      </c>
      <c r="AH142" s="1" t="s">
        <v>961</v>
      </c>
      <c r="AI142" s="6">
        <v>2.2299999999959255</v>
      </c>
      <c r="AJ142" s="6">
        <v>2.9733333333279007E-5</v>
      </c>
      <c r="AK142" s="1" t="s">
        <v>961</v>
      </c>
      <c r="AL142" s="1" t="s">
        <v>415</v>
      </c>
      <c r="AM142" s="1" t="s">
        <v>578</v>
      </c>
      <c r="AN142" s="1" t="s">
        <v>410</v>
      </c>
      <c r="AO142" s="6">
        <v>2.2299999999959255</v>
      </c>
      <c r="AP142" s="6">
        <v>2.9733333333279007E-5</v>
      </c>
      <c r="AQ142" s="2"/>
      <c r="AR142" s="7">
        <v>44461.690728161542</v>
      </c>
      <c r="AS142" s="5">
        <v>44462</v>
      </c>
      <c r="AT142" s="5">
        <v>44481</v>
      </c>
      <c r="AU142" s="1" t="s">
        <v>1023</v>
      </c>
      <c r="AV142" s="7">
        <v>44474.579553618067</v>
      </c>
      <c r="AW142" s="1" t="s">
        <v>499</v>
      </c>
      <c r="AX142" s="6">
        <v>74997.77</v>
      </c>
      <c r="AY142" s="1"/>
      <c r="AZ142" s="5">
        <v>44501</v>
      </c>
      <c r="BA142" s="5">
        <v>44474</v>
      </c>
      <c r="BB142" s="5">
        <v>44474</v>
      </c>
      <c r="BC142" s="7">
        <v>44561</v>
      </c>
      <c r="BD142" s="1" t="s">
        <v>1044</v>
      </c>
      <c r="BE142" s="1"/>
      <c r="BF142" s="1"/>
      <c r="BG142" s="1" t="s">
        <v>416</v>
      </c>
    </row>
    <row r="143" spans="1:59" x14ac:dyDescent="0.25">
      <c r="A143" s="4">
        <v>138</v>
      </c>
      <c r="B143" s="2" t="str">
        <f>HYPERLINK("https://my.zakupivli.pro/remote/dispatcher/state_purchase_view/29532089", "UA-2021-09-03-008475-c")</f>
        <v>UA-2021-09-03-008475-c</v>
      </c>
      <c r="C143" s="2" t="s">
        <v>777</v>
      </c>
      <c r="D143" s="1" t="s">
        <v>869</v>
      </c>
      <c r="E143" s="1" t="s">
        <v>869</v>
      </c>
      <c r="F143" s="1" t="s">
        <v>255</v>
      </c>
      <c r="G143" s="1" t="s">
        <v>478</v>
      </c>
      <c r="H143" s="1" t="s">
        <v>689</v>
      </c>
      <c r="I143" s="1" t="s">
        <v>974</v>
      </c>
      <c r="J143" s="1" t="s">
        <v>635</v>
      </c>
      <c r="K143" s="1" t="s">
        <v>70</v>
      </c>
      <c r="L143" s="1" t="s">
        <v>57</v>
      </c>
      <c r="M143" s="1" t="s">
        <v>57</v>
      </c>
      <c r="N143" s="1" t="s">
        <v>57</v>
      </c>
      <c r="O143" s="5">
        <v>44442</v>
      </c>
      <c r="P143" s="1"/>
      <c r="Q143" s="1"/>
      <c r="R143" s="1"/>
      <c r="S143" s="1"/>
      <c r="T143" s="1" t="s">
        <v>1019</v>
      </c>
      <c r="U143" s="4">
        <v>1</v>
      </c>
      <c r="V143" s="6">
        <v>45469</v>
      </c>
      <c r="W143" s="1" t="s">
        <v>777</v>
      </c>
      <c r="X143" s="1">
        <v>1</v>
      </c>
      <c r="Y143" s="6">
        <v>45469</v>
      </c>
      <c r="Z143" s="1" t="s">
        <v>1043</v>
      </c>
      <c r="AA143" s="1" t="s">
        <v>1037</v>
      </c>
      <c r="AB143" s="1" t="s">
        <v>580</v>
      </c>
      <c r="AC143" s="1" t="s">
        <v>974</v>
      </c>
      <c r="AD143" s="1" t="s">
        <v>657</v>
      </c>
      <c r="AE143" s="1" t="s">
        <v>780</v>
      </c>
      <c r="AF143" s="6">
        <v>45469</v>
      </c>
      <c r="AG143" s="6">
        <v>45469</v>
      </c>
      <c r="AH143" s="1"/>
      <c r="AI143" s="6">
        <v>0</v>
      </c>
      <c r="AJ143" s="6">
        <v>0</v>
      </c>
      <c r="AK143" s="1" t="s">
        <v>713</v>
      </c>
      <c r="AL143" s="1" t="s">
        <v>421</v>
      </c>
      <c r="AM143" s="1"/>
      <c r="AN143" s="1" t="s">
        <v>22</v>
      </c>
      <c r="AO143" s="1"/>
      <c r="AP143" s="1"/>
      <c r="AQ143" s="2"/>
      <c r="AR143" s="1"/>
      <c r="AS143" s="1"/>
      <c r="AT143" s="1"/>
      <c r="AU143" s="1" t="s">
        <v>1023</v>
      </c>
      <c r="AV143" s="7">
        <v>44442.631679404527</v>
      </c>
      <c r="AW143" s="1" t="s">
        <v>456</v>
      </c>
      <c r="AX143" s="6">
        <v>45469</v>
      </c>
      <c r="AY143" s="5">
        <v>44409</v>
      </c>
      <c r="AZ143" s="5">
        <v>44439</v>
      </c>
      <c r="BA143" s="5">
        <v>44442</v>
      </c>
      <c r="BB143" s="5">
        <v>44442</v>
      </c>
      <c r="BC143" s="7">
        <v>44561</v>
      </c>
      <c r="BD143" s="1" t="s">
        <v>1044</v>
      </c>
      <c r="BE143" s="1"/>
      <c r="BF143" s="1"/>
      <c r="BG143" s="1" t="s">
        <v>55</v>
      </c>
    </row>
    <row r="144" spans="1:59" x14ac:dyDescent="0.25">
      <c r="A144" s="4">
        <v>139</v>
      </c>
      <c r="B144" s="2" t="str">
        <f>HYPERLINK("https://my.zakupivli.pro/remote/dispatcher/state_purchase_view/29507654", "UA-2021-09-03-001523-c")</f>
        <v>UA-2021-09-03-001523-c</v>
      </c>
      <c r="C144" s="2" t="s">
        <v>777</v>
      </c>
      <c r="D144" s="1" t="s">
        <v>908</v>
      </c>
      <c r="E144" s="1" t="s">
        <v>908</v>
      </c>
      <c r="F144" s="1" t="s">
        <v>255</v>
      </c>
      <c r="G144" s="1" t="s">
        <v>490</v>
      </c>
      <c r="H144" s="1" t="s">
        <v>689</v>
      </c>
      <c r="I144" s="1" t="s">
        <v>974</v>
      </c>
      <c r="J144" s="1" t="s">
        <v>635</v>
      </c>
      <c r="K144" s="1" t="s">
        <v>70</v>
      </c>
      <c r="L144" s="1" t="s">
        <v>57</v>
      </c>
      <c r="M144" s="1" t="s">
        <v>57</v>
      </c>
      <c r="N144" s="1" t="s">
        <v>57</v>
      </c>
      <c r="O144" s="5">
        <v>44442</v>
      </c>
      <c r="P144" s="1"/>
      <c r="Q144" s="1"/>
      <c r="R144" s="1"/>
      <c r="S144" s="1"/>
      <c r="T144" s="1" t="s">
        <v>1019</v>
      </c>
      <c r="U144" s="4">
        <v>1</v>
      </c>
      <c r="V144" s="6">
        <v>4604.09</v>
      </c>
      <c r="W144" s="1" t="s">
        <v>777</v>
      </c>
      <c r="X144" s="1">
        <v>13</v>
      </c>
      <c r="Y144" s="6">
        <v>354.16</v>
      </c>
      <c r="Z144" s="1" t="s">
        <v>1045</v>
      </c>
      <c r="AA144" s="1" t="s">
        <v>1037</v>
      </c>
      <c r="AB144" s="1" t="s">
        <v>580</v>
      </c>
      <c r="AC144" s="1" t="s">
        <v>974</v>
      </c>
      <c r="AD144" s="1" t="s">
        <v>657</v>
      </c>
      <c r="AE144" s="1" t="s">
        <v>780</v>
      </c>
      <c r="AF144" s="6">
        <v>4604.09</v>
      </c>
      <c r="AG144" s="6">
        <v>354.16076923076923</v>
      </c>
      <c r="AH144" s="1"/>
      <c r="AI144" s="6">
        <v>0</v>
      </c>
      <c r="AJ144" s="6">
        <v>0</v>
      </c>
      <c r="AK144" s="1" t="s">
        <v>962</v>
      </c>
      <c r="AL144" s="1" t="s">
        <v>393</v>
      </c>
      <c r="AM144" s="1"/>
      <c r="AN144" s="1" t="s">
        <v>27</v>
      </c>
      <c r="AO144" s="1"/>
      <c r="AP144" s="1"/>
      <c r="AQ144" s="2"/>
      <c r="AR144" s="1"/>
      <c r="AS144" s="1"/>
      <c r="AT144" s="1"/>
      <c r="AU144" s="1" t="s">
        <v>1023</v>
      </c>
      <c r="AV144" s="7">
        <v>44442.414376222521</v>
      </c>
      <c r="AW144" s="1" t="s">
        <v>185</v>
      </c>
      <c r="AX144" s="6">
        <v>4604.09</v>
      </c>
      <c r="AY144" s="5">
        <v>44442</v>
      </c>
      <c r="AZ144" s="5">
        <v>44561</v>
      </c>
      <c r="BA144" s="5">
        <v>44441</v>
      </c>
      <c r="BB144" s="5">
        <v>44441</v>
      </c>
      <c r="BC144" s="7">
        <v>44561</v>
      </c>
      <c r="BD144" s="1" t="s">
        <v>1044</v>
      </c>
      <c r="BE144" s="1"/>
      <c r="BF144" s="1"/>
      <c r="BG144" s="1" t="s">
        <v>55</v>
      </c>
    </row>
    <row r="145" spans="1:59" x14ac:dyDescent="0.25">
      <c r="A145" s="4">
        <v>140</v>
      </c>
      <c r="B145" s="2" t="str">
        <f>HYPERLINK("https://my.zakupivli.pro/remote/dispatcher/state_purchase_view/29504900", "UA-2021-09-03-000743-c")</f>
        <v>UA-2021-09-03-000743-c</v>
      </c>
      <c r="C145" s="2" t="s">
        <v>777</v>
      </c>
      <c r="D145" s="1" t="s">
        <v>1001</v>
      </c>
      <c r="E145" s="1" t="s">
        <v>1001</v>
      </c>
      <c r="F145" s="1" t="s">
        <v>255</v>
      </c>
      <c r="G145" s="1" t="s">
        <v>346</v>
      </c>
      <c r="H145" s="1" t="s">
        <v>689</v>
      </c>
      <c r="I145" s="1" t="s">
        <v>974</v>
      </c>
      <c r="J145" s="1" t="s">
        <v>635</v>
      </c>
      <c r="K145" s="1" t="s">
        <v>70</v>
      </c>
      <c r="L145" s="1" t="s">
        <v>57</v>
      </c>
      <c r="M145" s="1" t="s">
        <v>57</v>
      </c>
      <c r="N145" s="1" t="s">
        <v>57</v>
      </c>
      <c r="O145" s="5">
        <v>44442</v>
      </c>
      <c r="P145" s="1"/>
      <c r="Q145" s="1"/>
      <c r="R145" s="1"/>
      <c r="S145" s="1"/>
      <c r="T145" s="1" t="s">
        <v>1019</v>
      </c>
      <c r="U145" s="4">
        <v>1</v>
      </c>
      <c r="V145" s="6">
        <v>574</v>
      </c>
      <c r="W145" s="1" t="s">
        <v>777</v>
      </c>
      <c r="X145" s="1">
        <v>32</v>
      </c>
      <c r="Y145" s="6">
        <v>17.940000000000001</v>
      </c>
      <c r="Z145" s="1" t="s">
        <v>1049</v>
      </c>
      <c r="AA145" s="1" t="s">
        <v>1037</v>
      </c>
      <c r="AB145" s="1" t="s">
        <v>580</v>
      </c>
      <c r="AC145" s="1" t="s">
        <v>780</v>
      </c>
      <c r="AD145" s="1" t="s">
        <v>657</v>
      </c>
      <c r="AE145" s="1" t="s">
        <v>780</v>
      </c>
      <c r="AF145" s="6">
        <v>574</v>
      </c>
      <c r="AG145" s="6">
        <v>17.9375</v>
      </c>
      <c r="AH145" s="1"/>
      <c r="AI145" s="6">
        <v>0</v>
      </c>
      <c r="AJ145" s="6">
        <v>0</v>
      </c>
      <c r="AK145" s="1" t="s">
        <v>790</v>
      </c>
      <c r="AL145" s="1" t="s">
        <v>301</v>
      </c>
      <c r="AM145" s="1"/>
      <c r="AN145" s="1" t="s">
        <v>39</v>
      </c>
      <c r="AO145" s="1"/>
      <c r="AP145" s="1"/>
      <c r="AQ145" s="2"/>
      <c r="AR145" s="1"/>
      <c r="AS145" s="1"/>
      <c r="AT145" s="1"/>
      <c r="AU145" s="1" t="s">
        <v>1023</v>
      </c>
      <c r="AV145" s="7">
        <v>44442.385206948013</v>
      </c>
      <c r="AW145" s="1" t="s">
        <v>184</v>
      </c>
      <c r="AX145" s="6">
        <v>574</v>
      </c>
      <c r="AY145" s="5">
        <v>44442</v>
      </c>
      <c r="AZ145" s="5">
        <v>44561</v>
      </c>
      <c r="BA145" s="5">
        <v>44442</v>
      </c>
      <c r="BB145" s="5">
        <v>44442</v>
      </c>
      <c r="BC145" s="7">
        <v>44561</v>
      </c>
      <c r="BD145" s="1" t="s">
        <v>1044</v>
      </c>
      <c r="BE145" s="1"/>
      <c r="BF145" s="1"/>
      <c r="BG145" s="1" t="s">
        <v>55</v>
      </c>
    </row>
    <row r="146" spans="1:59" x14ac:dyDescent="0.25">
      <c r="A146" s="4">
        <v>141</v>
      </c>
      <c r="B146" s="2" t="str">
        <f>HYPERLINK("https://my.zakupivli.pro/remote/dispatcher/state_purchase_view/29291206", "UA-2021-08-26-012411-a")</f>
        <v>UA-2021-08-26-012411-a</v>
      </c>
      <c r="C146" s="2" t="s">
        <v>777</v>
      </c>
      <c r="D146" s="1" t="s">
        <v>775</v>
      </c>
      <c r="E146" s="1" t="s">
        <v>775</v>
      </c>
      <c r="F146" s="1" t="s">
        <v>255</v>
      </c>
      <c r="G146" s="1" t="s">
        <v>478</v>
      </c>
      <c r="H146" s="1" t="s">
        <v>689</v>
      </c>
      <c r="I146" s="1" t="s">
        <v>974</v>
      </c>
      <c r="J146" s="1" t="s">
        <v>635</v>
      </c>
      <c r="K146" s="1" t="s">
        <v>70</v>
      </c>
      <c r="L146" s="1" t="s">
        <v>57</v>
      </c>
      <c r="M146" s="1" t="s">
        <v>57</v>
      </c>
      <c r="N146" s="1" t="s">
        <v>57</v>
      </c>
      <c r="O146" s="5">
        <v>44434</v>
      </c>
      <c r="P146" s="1"/>
      <c r="Q146" s="1"/>
      <c r="R146" s="1"/>
      <c r="S146" s="1"/>
      <c r="T146" s="1" t="s">
        <v>1019</v>
      </c>
      <c r="U146" s="4">
        <v>1</v>
      </c>
      <c r="V146" s="6">
        <v>45000</v>
      </c>
      <c r="W146" s="1" t="s">
        <v>777</v>
      </c>
      <c r="X146" s="1">
        <v>1</v>
      </c>
      <c r="Y146" s="6">
        <v>45000</v>
      </c>
      <c r="Z146" s="1" t="s">
        <v>1043</v>
      </c>
      <c r="AA146" s="1" t="s">
        <v>1037</v>
      </c>
      <c r="AB146" s="1" t="s">
        <v>580</v>
      </c>
      <c r="AC146" s="1" t="s">
        <v>974</v>
      </c>
      <c r="AD146" s="1" t="s">
        <v>657</v>
      </c>
      <c r="AE146" s="1" t="s">
        <v>780</v>
      </c>
      <c r="AF146" s="6">
        <v>45000</v>
      </c>
      <c r="AG146" s="6">
        <v>45000</v>
      </c>
      <c r="AH146" s="1"/>
      <c r="AI146" s="6">
        <v>0</v>
      </c>
      <c r="AJ146" s="6">
        <v>0</v>
      </c>
      <c r="AK146" s="1" t="s">
        <v>713</v>
      </c>
      <c r="AL146" s="1" t="s">
        <v>421</v>
      </c>
      <c r="AM146" s="1"/>
      <c r="AN146" s="1" t="s">
        <v>22</v>
      </c>
      <c r="AO146" s="1"/>
      <c r="AP146" s="1"/>
      <c r="AQ146" s="2"/>
      <c r="AR146" s="1"/>
      <c r="AS146" s="1"/>
      <c r="AT146" s="1"/>
      <c r="AU146" s="1" t="s">
        <v>1023</v>
      </c>
      <c r="AV146" s="7">
        <v>44434.59240295874</v>
      </c>
      <c r="AW146" s="1" t="s">
        <v>449</v>
      </c>
      <c r="AX146" s="6">
        <v>45000</v>
      </c>
      <c r="AY146" s="1"/>
      <c r="AZ146" s="5">
        <v>44561</v>
      </c>
      <c r="BA146" s="5">
        <v>44434</v>
      </c>
      <c r="BB146" s="5">
        <v>44434</v>
      </c>
      <c r="BC146" s="7">
        <v>44561</v>
      </c>
      <c r="BD146" s="1" t="s">
        <v>1044</v>
      </c>
      <c r="BE146" s="1"/>
      <c r="BF146" s="1"/>
      <c r="BG146" s="1" t="s">
        <v>55</v>
      </c>
    </row>
    <row r="147" spans="1:59" x14ac:dyDescent="0.25">
      <c r="A147" s="4">
        <v>142</v>
      </c>
      <c r="B147" s="2" t="str">
        <f>HYPERLINK("https://my.zakupivli.pro/remote/dispatcher/state_purchase_view/29109082", "UA-2021-08-18-000220-a")</f>
        <v>UA-2021-08-18-000220-a</v>
      </c>
      <c r="C147" s="2" t="s">
        <v>777</v>
      </c>
      <c r="D147" s="1" t="s">
        <v>913</v>
      </c>
      <c r="E147" s="1" t="s">
        <v>912</v>
      </c>
      <c r="F147" s="1" t="s">
        <v>255</v>
      </c>
      <c r="G147" s="1" t="s">
        <v>349</v>
      </c>
      <c r="H147" s="1" t="s">
        <v>656</v>
      </c>
      <c r="I147" s="1" t="s">
        <v>974</v>
      </c>
      <c r="J147" s="1" t="s">
        <v>635</v>
      </c>
      <c r="K147" s="1" t="s">
        <v>70</v>
      </c>
      <c r="L147" s="1" t="s">
        <v>57</v>
      </c>
      <c r="M147" s="1" t="s">
        <v>57</v>
      </c>
      <c r="N147" s="1" t="s">
        <v>57</v>
      </c>
      <c r="O147" s="5">
        <v>44426</v>
      </c>
      <c r="P147" s="5">
        <v>44426</v>
      </c>
      <c r="Q147" s="5">
        <v>44435</v>
      </c>
      <c r="R147" s="5">
        <v>44426</v>
      </c>
      <c r="S147" s="5">
        <v>44445</v>
      </c>
      <c r="T147" s="1" t="s">
        <v>1020</v>
      </c>
      <c r="U147" s="4">
        <v>0</v>
      </c>
      <c r="V147" s="6">
        <v>300000</v>
      </c>
      <c r="W147" s="1" t="s">
        <v>777</v>
      </c>
      <c r="X147" s="1">
        <v>1</v>
      </c>
      <c r="Y147" s="6">
        <v>300000</v>
      </c>
      <c r="Z147" s="1" t="s">
        <v>1028</v>
      </c>
      <c r="AA147" s="6">
        <v>3000</v>
      </c>
      <c r="AB147" s="1" t="s">
        <v>580</v>
      </c>
      <c r="AC147" s="1" t="s">
        <v>974</v>
      </c>
      <c r="AD147" s="1" t="s">
        <v>657</v>
      </c>
      <c r="AE147" s="1" t="s">
        <v>780</v>
      </c>
      <c r="AF147" s="1"/>
      <c r="AG147" s="1"/>
      <c r="AH147" s="1"/>
      <c r="AI147" s="6">
        <v>0</v>
      </c>
      <c r="AJ147" s="6">
        <v>0</v>
      </c>
      <c r="AK147" s="1"/>
      <c r="AL147" s="1"/>
      <c r="AM147" s="1"/>
      <c r="AN147" s="1"/>
      <c r="AO147" s="1"/>
      <c r="AP147" s="1"/>
      <c r="AQ147" s="2"/>
      <c r="AR147" s="1"/>
      <c r="AS147" s="1"/>
      <c r="AT147" s="1"/>
      <c r="AU147" s="1" t="s">
        <v>1024</v>
      </c>
      <c r="AV147" s="7">
        <v>44445.502751324086</v>
      </c>
      <c r="AW147" s="1"/>
      <c r="AX147" s="1"/>
      <c r="AY147" s="1"/>
      <c r="AZ147" s="5">
        <v>44500</v>
      </c>
      <c r="BA147" s="1" t="s">
        <v>56</v>
      </c>
      <c r="BB147" s="1" t="s">
        <v>56</v>
      </c>
      <c r="BC147" s="1"/>
      <c r="BD147" s="1"/>
      <c r="BE147" s="1"/>
      <c r="BF147" s="1"/>
      <c r="BG147" s="1"/>
    </row>
    <row r="148" spans="1:59" x14ac:dyDescent="0.25">
      <c r="A148" s="4">
        <v>143</v>
      </c>
      <c r="B148" s="2" t="str">
        <f>HYPERLINK("https://my.zakupivli.pro/remote/dispatcher/state_purchase_view/29108842", "UA-2021-08-18-000118-a")</f>
        <v>UA-2021-08-18-000118-a</v>
      </c>
      <c r="C148" s="2" t="s">
        <v>777</v>
      </c>
      <c r="D148" s="1" t="s">
        <v>830</v>
      </c>
      <c r="E148" s="1" t="s">
        <v>830</v>
      </c>
      <c r="F148" s="1" t="s">
        <v>255</v>
      </c>
      <c r="G148" s="1" t="s">
        <v>535</v>
      </c>
      <c r="H148" s="1" t="s">
        <v>689</v>
      </c>
      <c r="I148" s="1" t="s">
        <v>974</v>
      </c>
      <c r="J148" s="1" t="s">
        <v>635</v>
      </c>
      <c r="K148" s="1" t="s">
        <v>70</v>
      </c>
      <c r="L148" s="1" t="s">
        <v>57</v>
      </c>
      <c r="M148" s="1" t="s">
        <v>57</v>
      </c>
      <c r="N148" s="1" t="s">
        <v>57</v>
      </c>
      <c r="O148" s="5">
        <v>44426</v>
      </c>
      <c r="P148" s="1"/>
      <c r="Q148" s="1"/>
      <c r="R148" s="1"/>
      <c r="S148" s="1"/>
      <c r="T148" s="1" t="s">
        <v>1019</v>
      </c>
      <c r="U148" s="4">
        <v>1</v>
      </c>
      <c r="V148" s="6">
        <v>5000</v>
      </c>
      <c r="W148" s="1" t="s">
        <v>777</v>
      </c>
      <c r="X148" s="1">
        <v>1</v>
      </c>
      <c r="Y148" s="6">
        <v>5000</v>
      </c>
      <c r="Z148" s="1" t="s">
        <v>1043</v>
      </c>
      <c r="AA148" s="1" t="s">
        <v>1037</v>
      </c>
      <c r="AB148" s="1" t="s">
        <v>580</v>
      </c>
      <c r="AC148" s="1" t="s">
        <v>780</v>
      </c>
      <c r="AD148" s="1" t="s">
        <v>657</v>
      </c>
      <c r="AE148" s="1" t="s">
        <v>780</v>
      </c>
      <c r="AF148" s="6">
        <v>5000</v>
      </c>
      <c r="AG148" s="6">
        <v>5000</v>
      </c>
      <c r="AH148" s="1"/>
      <c r="AI148" s="6">
        <v>0</v>
      </c>
      <c r="AJ148" s="6">
        <v>0</v>
      </c>
      <c r="AK148" s="1" t="s">
        <v>971</v>
      </c>
      <c r="AL148" s="1" t="s">
        <v>293</v>
      </c>
      <c r="AM148" s="1"/>
      <c r="AN148" s="1" t="s">
        <v>89</v>
      </c>
      <c r="AO148" s="1"/>
      <c r="AP148" s="1"/>
      <c r="AQ148" s="2"/>
      <c r="AR148" s="1"/>
      <c r="AS148" s="1"/>
      <c r="AT148" s="1"/>
      <c r="AU148" s="1" t="s">
        <v>1023</v>
      </c>
      <c r="AV148" s="7">
        <v>44426.347190023793</v>
      </c>
      <c r="AW148" s="1" t="s">
        <v>183</v>
      </c>
      <c r="AX148" s="6">
        <v>5000</v>
      </c>
      <c r="AY148" s="5">
        <v>44424</v>
      </c>
      <c r="AZ148" s="5">
        <v>44561</v>
      </c>
      <c r="BA148" s="5">
        <v>44424</v>
      </c>
      <c r="BB148" s="5">
        <v>44424</v>
      </c>
      <c r="BC148" s="7">
        <v>44561</v>
      </c>
      <c r="BD148" s="1" t="s">
        <v>1044</v>
      </c>
      <c r="BE148" s="1"/>
      <c r="BF148" s="1"/>
      <c r="BG148" s="1" t="s">
        <v>55</v>
      </c>
    </row>
    <row r="149" spans="1:59" x14ac:dyDescent="0.25">
      <c r="A149" s="4">
        <v>144</v>
      </c>
      <c r="B149" s="2" t="str">
        <f>HYPERLINK("https://my.zakupivli.pro/remote/dispatcher/state_purchase_view/28913899", "UA-2021-08-11-000512-a")</f>
        <v>UA-2021-08-11-000512-a</v>
      </c>
      <c r="C149" s="2" t="s">
        <v>777</v>
      </c>
      <c r="D149" s="1" t="s">
        <v>804</v>
      </c>
      <c r="E149" s="1" t="s">
        <v>804</v>
      </c>
      <c r="F149" s="1" t="s">
        <v>255</v>
      </c>
      <c r="G149" s="1" t="s">
        <v>346</v>
      </c>
      <c r="H149" s="1" t="s">
        <v>689</v>
      </c>
      <c r="I149" s="1" t="s">
        <v>974</v>
      </c>
      <c r="J149" s="1" t="s">
        <v>635</v>
      </c>
      <c r="K149" s="1" t="s">
        <v>70</v>
      </c>
      <c r="L149" s="1" t="s">
        <v>57</v>
      </c>
      <c r="M149" s="1" t="s">
        <v>57</v>
      </c>
      <c r="N149" s="1" t="s">
        <v>57</v>
      </c>
      <c r="O149" s="5">
        <v>44419</v>
      </c>
      <c r="P149" s="1"/>
      <c r="Q149" s="1"/>
      <c r="R149" s="1"/>
      <c r="S149" s="1"/>
      <c r="T149" s="1" t="s">
        <v>1019</v>
      </c>
      <c r="U149" s="4">
        <v>1</v>
      </c>
      <c r="V149" s="6">
        <v>2750</v>
      </c>
      <c r="W149" s="1" t="s">
        <v>777</v>
      </c>
      <c r="X149" s="1">
        <v>10</v>
      </c>
      <c r="Y149" s="6">
        <v>275</v>
      </c>
      <c r="Z149" s="1" t="s">
        <v>1040</v>
      </c>
      <c r="AA149" s="1" t="s">
        <v>1037</v>
      </c>
      <c r="AB149" s="1" t="s">
        <v>580</v>
      </c>
      <c r="AC149" s="1" t="s">
        <v>780</v>
      </c>
      <c r="AD149" s="1" t="s">
        <v>657</v>
      </c>
      <c r="AE149" s="1" t="s">
        <v>780</v>
      </c>
      <c r="AF149" s="6">
        <v>2750</v>
      </c>
      <c r="AG149" s="6">
        <v>275</v>
      </c>
      <c r="AH149" s="1"/>
      <c r="AI149" s="6">
        <v>0</v>
      </c>
      <c r="AJ149" s="6">
        <v>0</v>
      </c>
      <c r="AK149" s="1" t="s">
        <v>666</v>
      </c>
      <c r="AL149" s="1" t="s">
        <v>396</v>
      </c>
      <c r="AM149" s="1"/>
      <c r="AN149" s="1" t="s">
        <v>101</v>
      </c>
      <c r="AO149" s="1"/>
      <c r="AP149" s="1"/>
      <c r="AQ149" s="2"/>
      <c r="AR149" s="1"/>
      <c r="AS149" s="1"/>
      <c r="AT149" s="1"/>
      <c r="AU149" s="1" t="s">
        <v>1023</v>
      </c>
      <c r="AV149" s="7">
        <v>44419.379353522098</v>
      </c>
      <c r="AW149" s="1" t="s">
        <v>608</v>
      </c>
      <c r="AX149" s="6">
        <v>2750</v>
      </c>
      <c r="AY149" s="1"/>
      <c r="AZ149" s="5">
        <v>44561</v>
      </c>
      <c r="BA149" s="5">
        <v>44417</v>
      </c>
      <c r="BB149" s="5">
        <v>44417</v>
      </c>
      <c r="BC149" s="7">
        <v>44561</v>
      </c>
      <c r="BD149" s="1" t="s">
        <v>1044</v>
      </c>
      <c r="BE149" s="1"/>
      <c r="BF149" s="1"/>
      <c r="BG149" s="1" t="s">
        <v>55</v>
      </c>
    </row>
    <row r="150" spans="1:59" x14ac:dyDescent="0.25">
      <c r="A150" s="4">
        <v>145</v>
      </c>
      <c r="B150" s="2" t="str">
        <f>HYPERLINK("https://my.zakupivli.pro/remote/dispatcher/state_purchase_view/28874471", "UA-2021-08-10-000387-a")</f>
        <v>UA-2021-08-10-000387-a</v>
      </c>
      <c r="C150" s="2" t="s">
        <v>777</v>
      </c>
      <c r="D150" s="1" t="s">
        <v>684</v>
      </c>
      <c r="E150" s="1" t="s">
        <v>684</v>
      </c>
      <c r="F150" s="1" t="s">
        <v>255</v>
      </c>
      <c r="G150" s="1" t="s">
        <v>120</v>
      </c>
      <c r="H150" s="1" t="s">
        <v>933</v>
      </c>
      <c r="I150" s="1" t="s">
        <v>974</v>
      </c>
      <c r="J150" s="1" t="s">
        <v>635</v>
      </c>
      <c r="K150" s="1" t="s">
        <v>70</v>
      </c>
      <c r="L150" s="1" t="s">
        <v>133</v>
      </c>
      <c r="M150" s="1" t="s">
        <v>57</v>
      </c>
      <c r="N150" s="1" t="s">
        <v>57</v>
      </c>
      <c r="O150" s="5">
        <v>44418</v>
      </c>
      <c r="P150" s="5">
        <v>44418</v>
      </c>
      <c r="Q150" s="5">
        <v>44424</v>
      </c>
      <c r="R150" s="5">
        <v>44424</v>
      </c>
      <c r="S150" s="5">
        <v>44434</v>
      </c>
      <c r="T150" s="1" t="s">
        <v>1020</v>
      </c>
      <c r="U150" s="4">
        <v>1</v>
      </c>
      <c r="V150" s="6">
        <v>55000</v>
      </c>
      <c r="W150" s="1" t="s">
        <v>777</v>
      </c>
      <c r="X150" s="1">
        <v>16000</v>
      </c>
      <c r="Y150" s="6">
        <v>3.44</v>
      </c>
      <c r="Z150" s="1" t="s">
        <v>1031</v>
      </c>
      <c r="AA150" s="6">
        <v>550</v>
      </c>
      <c r="AB150" s="1" t="s">
        <v>580</v>
      </c>
      <c r="AC150" s="1" t="s">
        <v>974</v>
      </c>
      <c r="AD150" s="1" t="s">
        <v>657</v>
      </c>
      <c r="AE150" s="1" t="s">
        <v>780</v>
      </c>
      <c r="AF150" s="6">
        <v>53760</v>
      </c>
      <c r="AG150" s="6">
        <v>3.36</v>
      </c>
      <c r="AH150" s="1" t="s">
        <v>968</v>
      </c>
      <c r="AI150" s="6">
        <v>1240</v>
      </c>
      <c r="AJ150" s="6">
        <v>2.2545454545454546E-2</v>
      </c>
      <c r="AK150" s="1" t="s">
        <v>968</v>
      </c>
      <c r="AL150" s="1" t="s">
        <v>428</v>
      </c>
      <c r="AM150" s="1" t="s">
        <v>581</v>
      </c>
      <c r="AN150" s="1" t="s">
        <v>409</v>
      </c>
      <c r="AO150" s="6">
        <v>1240</v>
      </c>
      <c r="AP150" s="6">
        <v>2.2545454545454546E-2</v>
      </c>
      <c r="AQ150" s="2"/>
      <c r="AR150" s="7">
        <v>44438.678320327184</v>
      </c>
      <c r="AS150" s="5">
        <v>44439</v>
      </c>
      <c r="AT150" s="5">
        <v>44458</v>
      </c>
      <c r="AU150" s="1" t="s">
        <v>1023</v>
      </c>
      <c r="AV150" s="7">
        <v>44445.413956380929</v>
      </c>
      <c r="AW150" s="1" t="s">
        <v>511</v>
      </c>
      <c r="AX150" s="6">
        <v>53760</v>
      </c>
      <c r="AY150" s="1"/>
      <c r="AZ150" s="5">
        <v>44561</v>
      </c>
      <c r="BA150" s="5">
        <v>44445</v>
      </c>
      <c r="BB150" s="5">
        <v>44445</v>
      </c>
      <c r="BC150" s="7">
        <v>44561</v>
      </c>
      <c r="BD150" s="1" t="s">
        <v>1044</v>
      </c>
      <c r="BE150" s="1"/>
      <c r="BF150" s="1"/>
      <c r="BG150" s="1" t="s">
        <v>429</v>
      </c>
    </row>
    <row r="151" spans="1:59" x14ac:dyDescent="0.25">
      <c r="A151" s="4">
        <v>146</v>
      </c>
      <c r="B151" s="2" t="str">
        <f>HYPERLINK("https://my.zakupivli.pro/remote/dispatcher/state_purchase_view/28826021", "UA-2021-08-06-009463-a")</f>
        <v>UA-2021-08-06-009463-a</v>
      </c>
      <c r="C151" s="2" t="s">
        <v>777</v>
      </c>
      <c r="D151" s="1" t="s">
        <v>599</v>
      </c>
      <c r="E151" s="1" t="s">
        <v>599</v>
      </c>
      <c r="F151" s="1" t="s">
        <v>255</v>
      </c>
      <c r="G151" s="1" t="s">
        <v>539</v>
      </c>
      <c r="H151" s="1" t="s">
        <v>689</v>
      </c>
      <c r="I151" s="1" t="s">
        <v>974</v>
      </c>
      <c r="J151" s="1" t="s">
        <v>635</v>
      </c>
      <c r="K151" s="1" t="s">
        <v>70</v>
      </c>
      <c r="L151" s="1" t="s">
        <v>57</v>
      </c>
      <c r="M151" s="1" t="s">
        <v>57</v>
      </c>
      <c r="N151" s="1" t="s">
        <v>57</v>
      </c>
      <c r="O151" s="5">
        <v>44414</v>
      </c>
      <c r="P151" s="1"/>
      <c r="Q151" s="1"/>
      <c r="R151" s="1"/>
      <c r="S151" s="1"/>
      <c r="T151" s="1" t="s">
        <v>1019</v>
      </c>
      <c r="U151" s="4">
        <v>1</v>
      </c>
      <c r="V151" s="6">
        <v>2497.5</v>
      </c>
      <c r="W151" s="1" t="s">
        <v>777</v>
      </c>
      <c r="X151" s="1">
        <v>18.5</v>
      </c>
      <c r="Y151" s="6">
        <v>135</v>
      </c>
      <c r="Z151" s="1" t="s">
        <v>1021</v>
      </c>
      <c r="AA151" s="1" t="s">
        <v>1037</v>
      </c>
      <c r="AB151" s="1" t="s">
        <v>580</v>
      </c>
      <c r="AC151" s="1" t="s">
        <v>974</v>
      </c>
      <c r="AD151" s="1" t="s">
        <v>657</v>
      </c>
      <c r="AE151" s="1" t="s">
        <v>780</v>
      </c>
      <c r="AF151" s="6">
        <v>2497.5</v>
      </c>
      <c r="AG151" s="6">
        <v>138.75</v>
      </c>
      <c r="AH151" s="1"/>
      <c r="AI151" s="6">
        <v>0</v>
      </c>
      <c r="AJ151" s="6">
        <v>0</v>
      </c>
      <c r="AK151" s="1" t="s">
        <v>667</v>
      </c>
      <c r="AL151" s="1" t="s">
        <v>431</v>
      </c>
      <c r="AM151" s="1"/>
      <c r="AN151" s="1" t="s">
        <v>15</v>
      </c>
      <c r="AO151" s="1"/>
      <c r="AP151" s="1"/>
      <c r="AQ151" s="2"/>
      <c r="AR151" s="1"/>
      <c r="AS151" s="1"/>
      <c r="AT151" s="1"/>
      <c r="AU151" s="1" t="s">
        <v>1023</v>
      </c>
      <c r="AV151" s="7">
        <v>44414.630021796991</v>
      </c>
      <c r="AW151" s="1" t="s">
        <v>180</v>
      </c>
      <c r="AX151" s="6">
        <v>2497.5</v>
      </c>
      <c r="AY151" s="5">
        <v>44413</v>
      </c>
      <c r="AZ151" s="5">
        <v>44561</v>
      </c>
      <c r="BA151" s="5">
        <v>44413</v>
      </c>
      <c r="BB151" s="5">
        <v>44413</v>
      </c>
      <c r="BC151" s="7">
        <v>44561</v>
      </c>
      <c r="BD151" s="1" t="s">
        <v>1044</v>
      </c>
      <c r="BE151" s="1"/>
      <c r="BF151" s="1"/>
      <c r="BG151" s="1" t="s">
        <v>55</v>
      </c>
    </row>
    <row r="152" spans="1:59" x14ac:dyDescent="0.25">
      <c r="A152" s="4">
        <v>147</v>
      </c>
      <c r="B152" s="2" t="str">
        <f>HYPERLINK("https://my.zakupivli.pro/remote/dispatcher/state_purchase_view/28824079", "UA-2021-08-06-008743-a")</f>
        <v>UA-2021-08-06-008743-a</v>
      </c>
      <c r="C152" s="2" t="s">
        <v>777</v>
      </c>
      <c r="D152" s="1" t="s">
        <v>909</v>
      </c>
      <c r="E152" s="1" t="s">
        <v>909</v>
      </c>
      <c r="F152" s="1" t="s">
        <v>255</v>
      </c>
      <c r="G152" s="1" t="s">
        <v>542</v>
      </c>
      <c r="H152" s="1" t="s">
        <v>689</v>
      </c>
      <c r="I152" s="1" t="s">
        <v>974</v>
      </c>
      <c r="J152" s="1" t="s">
        <v>635</v>
      </c>
      <c r="K152" s="1" t="s">
        <v>70</v>
      </c>
      <c r="L152" s="1" t="s">
        <v>57</v>
      </c>
      <c r="M152" s="1" t="s">
        <v>57</v>
      </c>
      <c r="N152" s="1" t="s">
        <v>57</v>
      </c>
      <c r="O152" s="5">
        <v>44414</v>
      </c>
      <c r="P152" s="1"/>
      <c r="Q152" s="1"/>
      <c r="R152" s="1"/>
      <c r="S152" s="1"/>
      <c r="T152" s="1" t="s">
        <v>1019</v>
      </c>
      <c r="U152" s="4">
        <v>1</v>
      </c>
      <c r="V152" s="6">
        <v>5568</v>
      </c>
      <c r="W152" s="1" t="s">
        <v>777</v>
      </c>
      <c r="X152" s="1">
        <v>4</v>
      </c>
      <c r="Y152" s="6">
        <v>1392</v>
      </c>
      <c r="Z152" s="1" t="s">
        <v>1043</v>
      </c>
      <c r="AA152" s="1" t="s">
        <v>1037</v>
      </c>
      <c r="AB152" s="1" t="s">
        <v>580</v>
      </c>
      <c r="AC152" s="1" t="s">
        <v>974</v>
      </c>
      <c r="AD152" s="1" t="s">
        <v>657</v>
      </c>
      <c r="AE152" s="1" t="s">
        <v>780</v>
      </c>
      <c r="AF152" s="6">
        <v>5568</v>
      </c>
      <c r="AG152" s="6">
        <v>1392</v>
      </c>
      <c r="AH152" s="1"/>
      <c r="AI152" s="6">
        <v>0</v>
      </c>
      <c r="AJ152" s="6">
        <v>0</v>
      </c>
      <c r="AK152" s="1" t="s">
        <v>667</v>
      </c>
      <c r="AL152" s="1" t="s">
        <v>431</v>
      </c>
      <c r="AM152" s="1"/>
      <c r="AN152" s="1" t="s">
        <v>15</v>
      </c>
      <c r="AO152" s="1"/>
      <c r="AP152" s="1"/>
      <c r="AQ152" s="2"/>
      <c r="AR152" s="1"/>
      <c r="AS152" s="1"/>
      <c r="AT152" s="1"/>
      <c r="AU152" s="1" t="s">
        <v>1023</v>
      </c>
      <c r="AV152" s="7">
        <v>44414.614048845637</v>
      </c>
      <c r="AW152" s="1" t="s">
        <v>179</v>
      </c>
      <c r="AX152" s="6">
        <v>5568</v>
      </c>
      <c r="AY152" s="5">
        <v>44413</v>
      </c>
      <c r="AZ152" s="5">
        <v>44561</v>
      </c>
      <c r="BA152" s="5">
        <v>44413</v>
      </c>
      <c r="BB152" s="5">
        <v>44413</v>
      </c>
      <c r="BC152" s="7">
        <v>44561</v>
      </c>
      <c r="BD152" s="1" t="s">
        <v>1044</v>
      </c>
      <c r="BE152" s="1"/>
      <c r="BF152" s="1"/>
      <c r="BG152" s="1" t="s">
        <v>55</v>
      </c>
    </row>
    <row r="153" spans="1:59" x14ac:dyDescent="0.25">
      <c r="A153" s="4">
        <v>148</v>
      </c>
      <c r="B153" s="2" t="str">
        <f>HYPERLINK("https://my.zakupivli.pro/remote/dispatcher/state_purchase_view/28789955", "UA-2021-08-05-010894-a")</f>
        <v>UA-2021-08-05-010894-a</v>
      </c>
      <c r="C153" s="2" t="s">
        <v>777</v>
      </c>
      <c r="D153" s="1" t="s">
        <v>850</v>
      </c>
      <c r="E153" s="1" t="s">
        <v>850</v>
      </c>
      <c r="F153" s="1" t="s">
        <v>255</v>
      </c>
      <c r="G153" s="1" t="s">
        <v>495</v>
      </c>
      <c r="H153" s="1" t="s">
        <v>689</v>
      </c>
      <c r="I153" s="1" t="s">
        <v>974</v>
      </c>
      <c r="J153" s="1" t="s">
        <v>635</v>
      </c>
      <c r="K153" s="1" t="s">
        <v>70</v>
      </c>
      <c r="L153" s="1" t="s">
        <v>57</v>
      </c>
      <c r="M153" s="1" t="s">
        <v>57</v>
      </c>
      <c r="N153" s="1" t="s">
        <v>57</v>
      </c>
      <c r="O153" s="5">
        <v>44413</v>
      </c>
      <c r="P153" s="1"/>
      <c r="Q153" s="1"/>
      <c r="R153" s="1"/>
      <c r="S153" s="1"/>
      <c r="T153" s="1" t="s">
        <v>1019</v>
      </c>
      <c r="U153" s="4">
        <v>1</v>
      </c>
      <c r="V153" s="6">
        <v>533</v>
      </c>
      <c r="W153" s="1" t="s">
        <v>777</v>
      </c>
      <c r="X153" s="1">
        <v>4</v>
      </c>
      <c r="Y153" s="6">
        <v>133.25</v>
      </c>
      <c r="Z153" s="1" t="s">
        <v>1043</v>
      </c>
      <c r="AA153" s="1" t="s">
        <v>1037</v>
      </c>
      <c r="AB153" s="1" t="s">
        <v>580</v>
      </c>
      <c r="AC153" s="1" t="s">
        <v>780</v>
      </c>
      <c r="AD153" s="1" t="s">
        <v>657</v>
      </c>
      <c r="AE153" s="1" t="s">
        <v>780</v>
      </c>
      <c r="AF153" s="6">
        <v>533</v>
      </c>
      <c r="AG153" s="6">
        <v>133.25</v>
      </c>
      <c r="AH153" s="1"/>
      <c r="AI153" s="6">
        <v>0</v>
      </c>
      <c r="AJ153" s="6">
        <v>0</v>
      </c>
      <c r="AK153" s="1" t="s">
        <v>670</v>
      </c>
      <c r="AL153" s="1" t="s">
        <v>399</v>
      </c>
      <c r="AM153" s="1"/>
      <c r="AN153" s="1" t="s">
        <v>29</v>
      </c>
      <c r="AO153" s="1"/>
      <c r="AP153" s="1"/>
      <c r="AQ153" s="2"/>
      <c r="AR153" s="1"/>
      <c r="AS153" s="1"/>
      <c r="AT153" s="1"/>
      <c r="AU153" s="1" t="s">
        <v>1023</v>
      </c>
      <c r="AV153" s="7">
        <v>44413.654402709341</v>
      </c>
      <c r="AW153" s="1" t="s">
        <v>202</v>
      </c>
      <c r="AX153" s="6">
        <v>533</v>
      </c>
      <c r="AY153" s="5">
        <v>44412</v>
      </c>
      <c r="AZ153" s="5">
        <v>44561</v>
      </c>
      <c r="BA153" s="5">
        <v>44412</v>
      </c>
      <c r="BB153" s="5">
        <v>44412</v>
      </c>
      <c r="BC153" s="7">
        <v>44561</v>
      </c>
      <c r="BD153" s="1" t="s">
        <v>1044</v>
      </c>
      <c r="BE153" s="1"/>
      <c r="BF153" s="1"/>
      <c r="BG153" s="1" t="s">
        <v>55</v>
      </c>
    </row>
    <row r="154" spans="1:59" x14ac:dyDescent="0.25">
      <c r="A154" s="4">
        <v>149</v>
      </c>
      <c r="B154" s="2" t="str">
        <f>HYPERLINK("https://my.zakupivli.pro/remote/dispatcher/state_purchase_view/28787138", "UA-2021-08-05-009874-a")</f>
        <v>UA-2021-08-05-009874-a</v>
      </c>
      <c r="C154" s="2" t="s">
        <v>777</v>
      </c>
      <c r="D154" s="1" t="s">
        <v>875</v>
      </c>
      <c r="E154" s="1" t="s">
        <v>875</v>
      </c>
      <c r="F154" s="1" t="s">
        <v>255</v>
      </c>
      <c r="G154" s="1" t="s">
        <v>478</v>
      </c>
      <c r="H154" s="1" t="s">
        <v>689</v>
      </c>
      <c r="I154" s="1" t="s">
        <v>974</v>
      </c>
      <c r="J154" s="1" t="s">
        <v>635</v>
      </c>
      <c r="K154" s="1" t="s">
        <v>70</v>
      </c>
      <c r="L154" s="1" t="s">
        <v>57</v>
      </c>
      <c r="M154" s="1" t="s">
        <v>57</v>
      </c>
      <c r="N154" s="1" t="s">
        <v>57</v>
      </c>
      <c r="O154" s="5">
        <v>44413</v>
      </c>
      <c r="P154" s="1"/>
      <c r="Q154" s="1"/>
      <c r="R154" s="1"/>
      <c r="S154" s="1"/>
      <c r="T154" s="1" t="s">
        <v>1019</v>
      </c>
      <c r="U154" s="4">
        <v>1</v>
      </c>
      <c r="V154" s="6">
        <v>35950</v>
      </c>
      <c r="W154" s="1" t="s">
        <v>777</v>
      </c>
      <c r="X154" s="1">
        <v>1</v>
      </c>
      <c r="Y154" s="6">
        <v>35950</v>
      </c>
      <c r="Z154" s="1" t="s">
        <v>1043</v>
      </c>
      <c r="AA154" s="1" t="s">
        <v>1037</v>
      </c>
      <c r="AB154" s="1" t="s">
        <v>580</v>
      </c>
      <c r="AC154" s="1" t="s">
        <v>974</v>
      </c>
      <c r="AD154" s="1" t="s">
        <v>657</v>
      </c>
      <c r="AE154" s="1" t="s">
        <v>780</v>
      </c>
      <c r="AF154" s="6">
        <v>35950</v>
      </c>
      <c r="AG154" s="6">
        <v>35950</v>
      </c>
      <c r="AH154" s="1"/>
      <c r="AI154" s="6">
        <v>0</v>
      </c>
      <c r="AJ154" s="6">
        <v>0</v>
      </c>
      <c r="AK154" s="1" t="s">
        <v>713</v>
      </c>
      <c r="AL154" s="1" t="s">
        <v>421</v>
      </c>
      <c r="AM154" s="1"/>
      <c r="AN154" s="1" t="s">
        <v>22</v>
      </c>
      <c r="AO154" s="1"/>
      <c r="AP154" s="1"/>
      <c r="AQ154" s="2"/>
      <c r="AR154" s="1"/>
      <c r="AS154" s="1"/>
      <c r="AT154" s="1"/>
      <c r="AU154" s="1" t="s">
        <v>1023</v>
      </c>
      <c r="AV154" s="7">
        <v>44413.640144457881</v>
      </c>
      <c r="AW154" s="1" t="s">
        <v>419</v>
      </c>
      <c r="AX154" s="6">
        <v>35950</v>
      </c>
      <c r="AY154" s="5">
        <v>44378</v>
      </c>
      <c r="AZ154" s="5">
        <v>44439</v>
      </c>
      <c r="BA154" s="5">
        <v>44413</v>
      </c>
      <c r="BB154" s="5">
        <v>44413</v>
      </c>
      <c r="BC154" s="7">
        <v>44561</v>
      </c>
      <c r="BD154" s="1" t="s">
        <v>1044</v>
      </c>
      <c r="BE154" s="1"/>
      <c r="BF154" s="1"/>
      <c r="BG154" s="1" t="s">
        <v>55</v>
      </c>
    </row>
    <row r="155" spans="1:59" x14ac:dyDescent="0.25">
      <c r="A155" s="4">
        <v>150</v>
      </c>
      <c r="B155" s="2" t="str">
        <f>HYPERLINK("https://my.zakupivli.pro/remote/dispatcher/state_purchase_view/28786921", "UA-2021-08-05-009780-a")</f>
        <v>UA-2021-08-05-009780-a</v>
      </c>
      <c r="C155" s="2" t="s">
        <v>777</v>
      </c>
      <c r="D155" s="1" t="s">
        <v>878</v>
      </c>
      <c r="E155" s="1" t="s">
        <v>878</v>
      </c>
      <c r="F155" s="1" t="s">
        <v>255</v>
      </c>
      <c r="G155" s="1" t="s">
        <v>478</v>
      </c>
      <c r="H155" s="1" t="s">
        <v>689</v>
      </c>
      <c r="I155" s="1" t="s">
        <v>974</v>
      </c>
      <c r="J155" s="1" t="s">
        <v>635</v>
      </c>
      <c r="K155" s="1" t="s">
        <v>70</v>
      </c>
      <c r="L155" s="1" t="s">
        <v>57</v>
      </c>
      <c r="M155" s="1" t="s">
        <v>57</v>
      </c>
      <c r="N155" s="1" t="s">
        <v>57</v>
      </c>
      <c r="O155" s="5">
        <v>44413</v>
      </c>
      <c r="P155" s="1"/>
      <c r="Q155" s="1"/>
      <c r="R155" s="1"/>
      <c r="S155" s="1"/>
      <c r="T155" s="1" t="s">
        <v>1019</v>
      </c>
      <c r="U155" s="4">
        <v>1</v>
      </c>
      <c r="V155" s="6">
        <v>49328</v>
      </c>
      <c r="W155" s="1" t="s">
        <v>777</v>
      </c>
      <c r="X155" s="1">
        <v>1</v>
      </c>
      <c r="Y155" s="6">
        <v>49328</v>
      </c>
      <c r="Z155" s="1" t="s">
        <v>1043</v>
      </c>
      <c r="AA155" s="1" t="s">
        <v>1037</v>
      </c>
      <c r="AB155" s="1" t="s">
        <v>580</v>
      </c>
      <c r="AC155" s="1" t="s">
        <v>974</v>
      </c>
      <c r="AD155" s="1" t="s">
        <v>657</v>
      </c>
      <c r="AE155" s="1" t="s">
        <v>780</v>
      </c>
      <c r="AF155" s="6">
        <v>49328</v>
      </c>
      <c r="AG155" s="6">
        <v>49328</v>
      </c>
      <c r="AH155" s="1"/>
      <c r="AI155" s="6">
        <v>0</v>
      </c>
      <c r="AJ155" s="6">
        <v>0</v>
      </c>
      <c r="AK155" s="1" t="s">
        <v>713</v>
      </c>
      <c r="AL155" s="1" t="s">
        <v>421</v>
      </c>
      <c r="AM155" s="1"/>
      <c r="AN155" s="1" t="s">
        <v>22</v>
      </c>
      <c r="AO155" s="1"/>
      <c r="AP155" s="1"/>
      <c r="AQ155" s="2"/>
      <c r="AR155" s="1"/>
      <c r="AS155" s="1"/>
      <c r="AT155" s="1"/>
      <c r="AU155" s="1" t="s">
        <v>1023</v>
      </c>
      <c r="AV155" s="7">
        <v>44413.641002603603</v>
      </c>
      <c r="AW155" s="1" t="s">
        <v>404</v>
      </c>
      <c r="AX155" s="6">
        <v>49328</v>
      </c>
      <c r="AY155" s="5">
        <v>44378</v>
      </c>
      <c r="AZ155" s="5">
        <v>44439</v>
      </c>
      <c r="BA155" s="5">
        <v>44413</v>
      </c>
      <c r="BB155" s="5">
        <v>44413</v>
      </c>
      <c r="BC155" s="7">
        <v>44561</v>
      </c>
      <c r="BD155" s="1" t="s">
        <v>1044</v>
      </c>
      <c r="BE155" s="1"/>
      <c r="BF155" s="1"/>
      <c r="BG155" s="1" t="s">
        <v>55</v>
      </c>
    </row>
    <row r="156" spans="1:59" x14ac:dyDescent="0.25">
      <c r="A156" s="4">
        <v>151</v>
      </c>
      <c r="B156" s="2" t="str">
        <f>HYPERLINK("https://my.zakupivli.pro/remote/dispatcher/state_purchase_view/28786695", "UA-2021-08-05-009678-a")</f>
        <v>UA-2021-08-05-009678-a</v>
      </c>
      <c r="C156" s="2" t="s">
        <v>777</v>
      </c>
      <c r="D156" s="1" t="s">
        <v>873</v>
      </c>
      <c r="E156" s="1" t="s">
        <v>873</v>
      </c>
      <c r="F156" s="1" t="s">
        <v>255</v>
      </c>
      <c r="G156" s="1" t="s">
        <v>478</v>
      </c>
      <c r="H156" s="1" t="s">
        <v>689</v>
      </c>
      <c r="I156" s="1" t="s">
        <v>974</v>
      </c>
      <c r="J156" s="1" t="s">
        <v>635</v>
      </c>
      <c r="K156" s="1" t="s">
        <v>70</v>
      </c>
      <c r="L156" s="1" t="s">
        <v>57</v>
      </c>
      <c r="M156" s="1" t="s">
        <v>57</v>
      </c>
      <c r="N156" s="1" t="s">
        <v>57</v>
      </c>
      <c r="O156" s="5">
        <v>44413</v>
      </c>
      <c r="P156" s="1"/>
      <c r="Q156" s="1"/>
      <c r="R156" s="1"/>
      <c r="S156" s="1"/>
      <c r="T156" s="1" t="s">
        <v>1019</v>
      </c>
      <c r="U156" s="4">
        <v>1</v>
      </c>
      <c r="V156" s="6">
        <v>13705</v>
      </c>
      <c r="W156" s="1" t="s">
        <v>777</v>
      </c>
      <c r="X156" s="1">
        <v>1</v>
      </c>
      <c r="Y156" s="6">
        <v>13705</v>
      </c>
      <c r="Z156" s="1" t="s">
        <v>1043</v>
      </c>
      <c r="AA156" s="1" t="s">
        <v>1037</v>
      </c>
      <c r="AB156" s="1" t="s">
        <v>580</v>
      </c>
      <c r="AC156" s="1" t="s">
        <v>974</v>
      </c>
      <c r="AD156" s="1" t="s">
        <v>657</v>
      </c>
      <c r="AE156" s="1" t="s">
        <v>780</v>
      </c>
      <c r="AF156" s="6">
        <v>13705</v>
      </c>
      <c r="AG156" s="6">
        <v>13705</v>
      </c>
      <c r="AH156" s="1"/>
      <c r="AI156" s="6">
        <v>0</v>
      </c>
      <c r="AJ156" s="6">
        <v>0</v>
      </c>
      <c r="AK156" s="1" t="s">
        <v>713</v>
      </c>
      <c r="AL156" s="1" t="s">
        <v>421</v>
      </c>
      <c r="AM156" s="1"/>
      <c r="AN156" s="1" t="s">
        <v>22</v>
      </c>
      <c r="AO156" s="1"/>
      <c r="AP156" s="1"/>
      <c r="AQ156" s="2"/>
      <c r="AR156" s="1"/>
      <c r="AS156" s="1"/>
      <c r="AT156" s="1"/>
      <c r="AU156" s="1" t="s">
        <v>1023</v>
      </c>
      <c r="AV156" s="7">
        <v>44413.641806655891</v>
      </c>
      <c r="AW156" s="1" t="s">
        <v>401</v>
      </c>
      <c r="AX156" s="6">
        <v>13705</v>
      </c>
      <c r="AY156" s="5">
        <v>44378</v>
      </c>
      <c r="AZ156" s="5">
        <v>44439</v>
      </c>
      <c r="BA156" s="5">
        <v>44413</v>
      </c>
      <c r="BB156" s="5">
        <v>44413</v>
      </c>
      <c r="BC156" s="7">
        <v>44561</v>
      </c>
      <c r="BD156" s="1" t="s">
        <v>1044</v>
      </c>
      <c r="BE156" s="1"/>
      <c r="BF156" s="1"/>
      <c r="BG156" s="1" t="s">
        <v>55</v>
      </c>
    </row>
    <row r="157" spans="1:59" x14ac:dyDescent="0.25">
      <c r="A157" s="4">
        <v>152</v>
      </c>
      <c r="B157" s="2" t="str">
        <f>HYPERLINK("https://my.zakupivli.pro/remote/dispatcher/state_purchase_view/28727419", "UA-2021-08-04-002145-b")</f>
        <v>UA-2021-08-04-002145-b</v>
      </c>
      <c r="C157" s="2" t="s">
        <v>777</v>
      </c>
      <c r="D157" s="1" t="s">
        <v>896</v>
      </c>
      <c r="E157" s="1" t="s">
        <v>896</v>
      </c>
      <c r="F157" s="1" t="s">
        <v>255</v>
      </c>
      <c r="G157" s="1" t="s">
        <v>477</v>
      </c>
      <c r="H157" s="1" t="s">
        <v>689</v>
      </c>
      <c r="I157" s="1" t="s">
        <v>974</v>
      </c>
      <c r="J157" s="1" t="s">
        <v>635</v>
      </c>
      <c r="K157" s="1" t="s">
        <v>70</v>
      </c>
      <c r="L157" s="1" t="s">
        <v>57</v>
      </c>
      <c r="M157" s="1" t="s">
        <v>57</v>
      </c>
      <c r="N157" s="1" t="s">
        <v>57</v>
      </c>
      <c r="O157" s="5">
        <v>44412</v>
      </c>
      <c r="P157" s="1"/>
      <c r="Q157" s="1"/>
      <c r="R157" s="1"/>
      <c r="S157" s="1"/>
      <c r="T157" s="1" t="s">
        <v>1019</v>
      </c>
      <c r="U157" s="4">
        <v>1</v>
      </c>
      <c r="V157" s="6">
        <v>20671.810000000001</v>
      </c>
      <c r="W157" s="1" t="s">
        <v>777</v>
      </c>
      <c r="X157" s="1">
        <v>1</v>
      </c>
      <c r="Y157" s="6">
        <v>20671.810000000001</v>
      </c>
      <c r="Z157" s="1" t="s">
        <v>1045</v>
      </c>
      <c r="AA157" s="1" t="s">
        <v>1037</v>
      </c>
      <c r="AB157" s="1" t="s">
        <v>580</v>
      </c>
      <c r="AC157" s="1" t="s">
        <v>974</v>
      </c>
      <c r="AD157" s="1" t="s">
        <v>657</v>
      </c>
      <c r="AE157" s="1" t="s">
        <v>780</v>
      </c>
      <c r="AF157" s="6">
        <v>20671.810000000001</v>
      </c>
      <c r="AG157" s="6">
        <v>20671.810000000001</v>
      </c>
      <c r="AH157" s="1"/>
      <c r="AI157" s="6">
        <v>0</v>
      </c>
      <c r="AJ157" s="6">
        <v>0</v>
      </c>
      <c r="AK157" s="1" t="s">
        <v>668</v>
      </c>
      <c r="AL157" s="1" t="s">
        <v>66</v>
      </c>
      <c r="AM157" s="1"/>
      <c r="AN157" s="1" t="s">
        <v>14</v>
      </c>
      <c r="AO157" s="1"/>
      <c r="AP157" s="1"/>
      <c r="AQ157" s="2"/>
      <c r="AR157" s="1"/>
      <c r="AS157" s="1"/>
      <c r="AT157" s="1"/>
      <c r="AU157" s="1" t="s">
        <v>1023</v>
      </c>
      <c r="AV157" s="7">
        <v>44412.444371126898</v>
      </c>
      <c r="AW157" s="1" t="s">
        <v>575</v>
      </c>
      <c r="AX157" s="6">
        <v>20671.810000000001</v>
      </c>
      <c r="AY157" s="1"/>
      <c r="AZ157" s="5">
        <v>44561</v>
      </c>
      <c r="BA157" s="5">
        <v>44411</v>
      </c>
      <c r="BB157" s="5">
        <v>44411</v>
      </c>
      <c r="BC157" s="7">
        <v>44561</v>
      </c>
      <c r="BD157" s="1" t="s">
        <v>1044</v>
      </c>
      <c r="BE157" s="1"/>
      <c r="BF157" s="1"/>
      <c r="BG157" s="1" t="s">
        <v>55</v>
      </c>
    </row>
    <row r="158" spans="1:59" x14ac:dyDescent="0.25">
      <c r="A158" s="4">
        <v>153</v>
      </c>
      <c r="B158" s="2" t="str">
        <f>HYPERLINK("https://my.zakupivli.pro/remote/dispatcher/state_purchase_view/28720454", "UA-2021-08-04-000161-b")</f>
        <v>UA-2021-08-04-000161-b</v>
      </c>
      <c r="C158" s="2" t="s">
        <v>777</v>
      </c>
      <c r="D158" s="1" t="s">
        <v>1017</v>
      </c>
      <c r="E158" s="1" t="s">
        <v>1017</v>
      </c>
      <c r="F158" s="1" t="s">
        <v>255</v>
      </c>
      <c r="G158" s="1" t="s">
        <v>346</v>
      </c>
      <c r="H158" s="1" t="s">
        <v>689</v>
      </c>
      <c r="I158" s="1" t="s">
        <v>974</v>
      </c>
      <c r="J158" s="1" t="s">
        <v>635</v>
      </c>
      <c r="K158" s="1" t="s">
        <v>70</v>
      </c>
      <c r="L158" s="1" t="s">
        <v>57</v>
      </c>
      <c r="M158" s="1" t="s">
        <v>57</v>
      </c>
      <c r="N158" s="1" t="s">
        <v>57</v>
      </c>
      <c r="O158" s="5">
        <v>44412</v>
      </c>
      <c r="P158" s="1"/>
      <c r="Q158" s="1"/>
      <c r="R158" s="1"/>
      <c r="S158" s="1"/>
      <c r="T158" s="1" t="s">
        <v>1019</v>
      </c>
      <c r="U158" s="4">
        <v>1</v>
      </c>
      <c r="V158" s="6">
        <v>5327.5</v>
      </c>
      <c r="W158" s="1" t="s">
        <v>777</v>
      </c>
      <c r="X158" s="1">
        <v>82</v>
      </c>
      <c r="Y158" s="6">
        <v>64.97</v>
      </c>
      <c r="Z158" s="1" t="s">
        <v>1049</v>
      </c>
      <c r="AA158" s="1" t="s">
        <v>1037</v>
      </c>
      <c r="AB158" s="1" t="s">
        <v>580</v>
      </c>
      <c r="AC158" s="1" t="s">
        <v>780</v>
      </c>
      <c r="AD158" s="1" t="s">
        <v>657</v>
      </c>
      <c r="AE158" s="1" t="s">
        <v>780</v>
      </c>
      <c r="AF158" s="6">
        <v>5327.5</v>
      </c>
      <c r="AG158" s="6">
        <v>64.969512195121951</v>
      </c>
      <c r="AH158" s="1"/>
      <c r="AI158" s="6">
        <v>0</v>
      </c>
      <c r="AJ158" s="6">
        <v>0</v>
      </c>
      <c r="AK158" s="1" t="s">
        <v>790</v>
      </c>
      <c r="AL158" s="1" t="s">
        <v>301</v>
      </c>
      <c r="AM158" s="1"/>
      <c r="AN158" s="1" t="s">
        <v>39</v>
      </c>
      <c r="AO158" s="1"/>
      <c r="AP158" s="1"/>
      <c r="AQ158" s="2"/>
      <c r="AR158" s="1"/>
      <c r="AS158" s="1"/>
      <c r="AT158" s="1"/>
      <c r="AU158" s="1" t="s">
        <v>1023</v>
      </c>
      <c r="AV158" s="7">
        <v>44412.355151674863</v>
      </c>
      <c r="AW158" s="1" t="s">
        <v>178</v>
      </c>
      <c r="AX158" s="6">
        <v>5327.5</v>
      </c>
      <c r="AY158" s="5">
        <v>44411</v>
      </c>
      <c r="AZ158" s="5">
        <v>44561</v>
      </c>
      <c r="BA158" s="5">
        <v>44411</v>
      </c>
      <c r="BB158" s="5">
        <v>44411</v>
      </c>
      <c r="BC158" s="7">
        <v>44561</v>
      </c>
      <c r="BD158" s="1" t="s">
        <v>1044</v>
      </c>
      <c r="BE158" s="1"/>
      <c r="BF158" s="1"/>
      <c r="BG158" s="1" t="s">
        <v>55</v>
      </c>
    </row>
    <row r="159" spans="1:59" x14ac:dyDescent="0.25">
      <c r="A159" s="4">
        <v>154</v>
      </c>
      <c r="B159" s="2" t="str">
        <f>HYPERLINK("https://my.zakupivli.pro/remote/dispatcher/state_purchase_view/28715345", "UA-2021-08-03-010934-b")</f>
        <v>UA-2021-08-03-010934-b</v>
      </c>
      <c r="C159" s="2" t="s">
        <v>777</v>
      </c>
      <c r="D159" s="1" t="s">
        <v>755</v>
      </c>
      <c r="E159" s="1" t="s">
        <v>755</v>
      </c>
      <c r="F159" s="1" t="s">
        <v>255</v>
      </c>
      <c r="G159" s="1" t="s">
        <v>291</v>
      </c>
      <c r="H159" s="1" t="s">
        <v>689</v>
      </c>
      <c r="I159" s="1" t="s">
        <v>974</v>
      </c>
      <c r="J159" s="1" t="s">
        <v>635</v>
      </c>
      <c r="K159" s="1" t="s">
        <v>70</v>
      </c>
      <c r="L159" s="1" t="s">
        <v>57</v>
      </c>
      <c r="M159" s="1" t="s">
        <v>57</v>
      </c>
      <c r="N159" s="1" t="s">
        <v>57</v>
      </c>
      <c r="O159" s="5">
        <v>44411</v>
      </c>
      <c r="P159" s="1"/>
      <c r="Q159" s="1"/>
      <c r="R159" s="1"/>
      <c r="S159" s="1"/>
      <c r="T159" s="1" t="s">
        <v>1019</v>
      </c>
      <c r="U159" s="4">
        <v>1</v>
      </c>
      <c r="V159" s="6">
        <v>3895</v>
      </c>
      <c r="W159" s="1" t="s">
        <v>777</v>
      </c>
      <c r="X159" s="1">
        <v>415</v>
      </c>
      <c r="Y159" s="6">
        <v>9.39</v>
      </c>
      <c r="Z159" s="1" t="s">
        <v>1049</v>
      </c>
      <c r="AA159" s="1" t="s">
        <v>1037</v>
      </c>
      <c r="AB159" s="1" t="s">
        <v>580</v>
      </c>
      <c r="AC159" s="1" t="s">
        <v>780</v>
      </c>
      <c r="AD159" s="1" t="s">
        <v>657</v>
      </c>
      <c r="AE159" s="1" t="s">
        <v>780</v>
      </c>
      <c r="AF159" s="6">
        <v>3895</v>
      </c>
      <c r="AG159" s="6">
        <v>9.3855421686746983</v>
      </c>
      <c r="AH159" s="1"/>
      <c r="AI159" s="6">
        <v>0</v>
      </c>
      <c r="AJ159" s="6">
        <v>0</v>
      </c>
      <c r="AK159" s="1" t="s">
        <v>790</v>
      </c>
      <c r="AL159" s="1" t="s">
        <v>301</v>
      </c>
      <c r="AM159" s="1"/>
      <c r="AN159" s="1" t="s">
        <v>39</v>
      </c>
      <c r="AO159" s="1"/>
      <c r="AP159" s="1"/>
      <c r="AQ159" s="2"/>
      <c r="AR159" s="1"/>
      <c r="AS159" s="1"/>
      <c r="AT159" s="1"/>
      <c r="AU159" s="1" t="s">
        <v>1023</v>
      </c>
      <c r="AV159" s="7">
        <v>44411.701494717789</v>
      </c>
      <c r="AW159" s="1" t="s">
        <v>175</v>
      </c>
      <c r="AX159" s="6">
        <v>3895</v>
      </c>
      <c r="AY159" s="5">
        <v>44411</v>
      </c>
      <c r="AZ159" s="5">
        <v>44561</v>
      </c>
      <c r="BA159" s="5">
        <v>44411</v>
      </c>
      <c r="BB159" s="5">
        <v>44411</v>
      </c>
      <c r="BC159" s="7">
        <v>44561</v>
      </c>
      <c r="BD159" s="1" t="s">
        <v>1044</v>
      </c>
      <c r="BE159" s="1"/>
      <c r="BF159" s="1"/>
      <c r="BG159" s="1" t="s">
        <v>55</v>
      </c>
    </row>
    <row r="160" spans="1:59" x14ac:dyDescent="0.25">
      <c r="A160" s="4">
        <v>155</v>
      </c>
      <c r="B160" s="2" t="str">
        <f>HYPERLINK("https://my.zakupivli.pro/remote/dispatcher/state_purchase_view/28714708", "UA-2021-08-03-010721-b")</f>
        <v>UA-2021-08-03-010721-b</v>
      </c>
      <c r="C160" s="2" t="s">
        <v>777</v>
      </c>
      <c r="D160" s="1" t="s">
        <v>809</v>
      </c>
      <c r="E160" s="1" t="s">
        <v>809</v>
      </c>
      <c r="F160" s="1" t="s">
        <v>255</v>
      </c>
      <c r="G160" s="1" t="s">
        <v>492</v>
      </c>
      <c r="H160" s="1" t="s">
        <v>689</v>
      </c>
      <c r="I160" s="1" t="s">
        <v>974</v>
      </c>
      <c r="J160" s="1" t="s">
        <v>635</v>
      </c>
      <c r="K160" s="1" t="s">
        <v>70</v>
      </c>
      <c r="L160" s="1" t="s">
        <v>57</v>
      </c>
      <c r="M160" s="1" t="s">
        <v>57</v>
      </c>
      <c r="N160" s="1" t="s">
        <v>57</v>
      </c>
      <c r="O160" s="5">
        <v>44411</v>
      </c>
      <c r="P160" s="1"/>
      <c r="Q160" s="1"/>
      <c r="R160" s="1"/>
      <c r="S160" s="1"/>
      <c r="T160" s="1" t="s">
        <v>1019</v>
      </c>
      <c r="U160" s="4">
        <v>1</v>
      </c>
      <c r="V160" s="6">
        <v>150</v>
      </c>
      <c r="W160" s="1" t="s">
        <v>777</v>
      </c>
      <c r="X160" s="1">
        <v>1</v>
      </c>
      <c r="Y160" s="6">
        <v>150</v>
      </c>
      <c r="Z160" s="1" t="s">
        <v>1049</v>
      </c>
      <c r="AA160" s="1" t="s">
        <v>1037</v>
      </c>
      <c r="AB160" s="1" t="s">
        <v>580</v>
      </c>
      <c r="AC160" s="1" t="s">
        <v>780</v>
      </c>
      <c r="AD160" s="1" t="s">
        <v>657</v>
      </c>
      <c r="AE160" s="1" t="s">
        <v>780</v>
      </c>
      <c r="AF160" s="6">
        <v>150</v>
      </c>
      <c r="AG160" s="6">
        <v>150</v>
      </c>
      <c r="AH160" s="1"/>
      <c r="AI160" s="6">
        <v>0</v>
      </c>
      <c r="AJ160" s="6">
        <v>0</v>
      </c>
      <c r="AK160" s="1" t="s">
        <v>666</v>
      </c>
      <c r="AL160" s="1" t="s">
        <v>396</v>
      </c>
      <c r="AM160" s="1"/>
      <c r="AN160" s="1" t="s">
        <v>25</v>
      </c>
      <c r="AO160" s="1"/>
      <c r="AP160" s="1"/>
      <c r="AQ160" s="2"/>
      <c r="AR160" s="1"/>
      <c r="AS160" s="1"/>
      <c r="AT160" s="1"/>
      <c r="AU160" s="1" t="s">
        <v>1023</v>
      </c>
      <c r="AV160" s="7">
        <v>44411.693333323696</v>
      </c>
      <c r="AW160" s="1" t="s">
        <v>607</v>
      </c>
      <c r="AX160" s="6">
        <v>150</v>
      </c>
      <c r="AY160" s="5">
        <v>44410</v>
      </c>
      <c r="AZ160" s="5">
        <v>44561</v>
      </c>
      <c r="BA160" s="5">
        <v>44410</v>
      </c>
      <c r="BB160" s="5">
        <v>44410</v>
      </c>
      <c r="BC160" s="7">
        <v>44561</v>
      </c>
      <c r="BD160" s="1" t="s">
        <v>1044</v>
      </c>
      <c r="BE160" s="1"/>
      <c r="BF160" s="1"/>
      <c r="BG160" s="1" t="s">
        <v>55</v>
      </c>
    </row>
    <row r="161" spans="1:59" x14ac:dyDescent="0.25">
      <c r="A161" s="4">
        <v>156</v>
      </c>
      <c r="B161" s="2" t="str">
        <f>HYPERLINK("https://my.zakupivli.pro/remote/dispatcher/state_purchase_view/28714015", "UA-2021-08-03-010538-b")</f>
        <v>UA-2021-08-03-010538-b</v>
      </c>
      <c r="C161" s="2" t="s">
        <v>777</v>
      </c>
      <c r="D161" s="1" t="s">
        <v>821</v>
      </c>
      <c r="E161" s="1" t="s">
        <v>821</v>
      </c>
      <c r="F161" s="1" t="s">
        <v>255</v>
      </c>
      <c r="G161" s="1" t="s">
        <v>492</v>
      </c>
      <c r="H161" s="1" t="s">
        <v>689</v>
      </c>
      <c r="I161" s="1" t="s">
        <v>974</v>
      </c>
      <c r="J161" s="1" t="s">
        <v>635</v>
      </c>
      <c r="K161" s="1" t="s">
        <v>70</v>
      </c>
      <c r="L161" s="1" t="s">
        <v>57</v>
      </c>
      <c r="M161" s="1" t="s">
        <v>57</v>
      </c>
      <c r="N161" s="1" t="s">
        <v>57</v>
      </c>
      <c r="O161" s="5">
        <v>44411</v>
      </c>
      <c r="P161" s="1"/>
      <c r="Q161" s="1"/>
      <c r="R161" s="1"/>
      <c r="S161" s="1"/>
      <c r="T161" s="1" t="s">
        <v>1019</v>
      </c>
      <c r="U161" s="4">
        <v>1</v>
      </c>
      <c r="V161" s="6">
        <v>2080</v>
      </c>
      <c r="W161" s="1" t="s">
        <v>777</v>
      </c>
      <c r="X161" s="1">
        <v>1</v>
      </c>
      <c r="Y161" s="6">
        <v>2080</v>
      </c>
      <c r="Z161" s="1" t="s">
        <v>1043</v>
      </c>
      <c r="AA161" s="1" t="s">
        <v>1037</v>
      </c>
      <c r="AB161" s="1" t="s">
        <v>580</v>
      </c>
      <c r="AC161" s="1" t="s">
        <v>780</v>
      </c>
      <c r="AD161" s="1" t="s">
        <v>657</v>
      </c>
      <c r="AE161" s="1" t="s">
        <v>780</v>
      </c>
      <c r="AF161" s="6">
        <v>2080</v>
      </c>
      <c r="AG161" s="6">
        <v>2080</v>
      </c>
      <c r="AH161" s="1"/>
      <c r="AI161" s="6">
        <v>0</v>
      </c>
      <c r="AJ161" s="6">
        <v>0</v>
      </c>
      <c r="AK161" s="1" t="s">
        <v>956</v>
      </c>
      <c r="AL161" s="1" t="s">
        <v>413</v>
      </c>
      <c r="AM161" s="1"/>
      <c r="AN161" s="1" t="s">
        <v>4</v>
      </c>
      <c r="AO161" s="1"/>
      <c r="AP161" s="1"/>
      <c r="AQ161" s="2"/>
      <c r="AR161" s="1"/>
      <c r="AS161" s="1"/>
      <c r="AT161" s="1"/>
      <c r="AU161" s="1" t="s">
        <v>1023</v>
      </c>
      <c r="AV161" s="7">
        <v>44411.687018467848</v>
      </c>
      <c r="AW161" s="1" t="s">
        <v>269</v>
      </c>
      <c r="AX161" s="6">
        <v>2080</v>
      </c>
      <c r="AY161" s="5">
        <v>44410</v>
      </c>
      <c r="AZ161" s="5">
        <v>44561</v>
      </c>
      <c r="BA161" s="5">
        <v>44410</v>
      </c>
      <c r="BB161" s="5">
        <v>44410</v>
      </c>
      <c r="BC161" s="7">
        <v>44561</v>
      </c>
      <c r="BD161" s="1" t="s">
        <v>1044</v>
      </c>
      <c r="BE161" s="1"/>
      <c r="BF161" s="1"/>
      <c r="BG161" s="1" t="s">
        <v>55</v>
      </c>
    </row>
    <row r="162" spans="1:59" x14ac:dyDescent="0.25">
      <c r="A162" s="4">
        <v>157</v>
      </c>
      <c r="B162" s="2" t="str">
        <f>HYPERLINK("https://my.zakupivli.pro/remote/dispatcher/state_purchase_view/28609099", "UA-2021-07-29-005760-b")</f>
        <v>UA-2021-07-29-005760-b</v>
      </c>
      <c r="C162" s="2" t="s">
        <v>777</v>
      </c>
      <c r="D162" s="1" t="s">
        <v>701</v>
      </c>
      <c r="E162" s="1" t="s">
        <v>701</v>
      </c>
      <c r="F162" s="1" t="s">
        <v>255</v>
      </c>
      <c r="G162" s="1" t="s">
        <v>537</v>
      </c>
      <c r="H162" s="1" t="s">
        <v>933</v>
      </c>
      <c r="I162" s="1" t="s">
        <v>974</v>
      </c>
      <c r="J162" s="1" t="s">
        <v>635</v>
      </c>
      <c r="K162" s="1" t="s">
        <v>70</v>
      </c>
      <c r="L162" s="1" t="s">
        <v>133</v>
      </c>
      <c r="M162" s="1" t="s">
        <v>57</v>
      </c>
      <c r="N162" s="1" t="s">
        <v>133</v>
      </c>
      <c r="O162" s="5">
        <v>44406</v>
      </c>
      <c r="P162" s="5">
        <v>44406</v>
      </c>
      <c r="Q162" s="5">
        <v>44412</v>
      </c>
      <c r="R162" s="5">
        <v>44412</v>
      </c>
      <c r="S162" s="5">
        <v>44419</v>
      </c>
      <c r="T162" s="7">
        <v>44420.466273148151</v>
      </c>
      <c r="U162" s="4">
        <v>5</v>
      </c>
      <c r="V162" s="6">
        <v>181730</v>
      </c>
      <c r="W162" s="1" t="s">
        <v>777</v>
      </c>
      <c r="X162" s="1">
        <v>1</v>
      </c>
      <c r="Y162" s="6">
        <v>181730</v>
      </c>
      <c r="Z162" s="1" t="s">
        <v>1045</v>
      </c>
      <c r="AA162" s="6">
        <v>1817.3</v>
      </c>
      <c r="AB162" s="1" t="s">
        <v>580</v>
      </c>
      <c r="AC162" s="1" t="s">
        <v>974</v>
      </c>
      <c r="AD162" s="1" t="s">
        <v>657</v>
      </c>
      <c r="AE162" s="1" t="s">
        <v>780</v>
      </c>
      <c r="AF162" s="6">
        <v>39900</v>
      </c>
      <c r="AG162" s="6">
        <v>39900</v>
      </c>
      <c r="AH162" s="1" t="s">
        <v>994</v>
      </c>
      <c r="AI162" s="6">
        <v>141830</v>
      </c>
      <c r="AJ162" s="6">
        <v>0.78044351510482579</v>
      </c>
      <c r="AK162" s="1" t="s">
        <v>993</v>
      </c>
      <c r="AL162" s="1" t="s">
        <v>337</v>
      </c>
      <c r="AM162" s="1" t="s">
        <v>583</v>
      </c>
      <c r="AN162" s="1" t="s">
        <v>36</v>
      </c>
      <c r="AO162" s="6">
        <v>141730</v>
      </c>
      <c r="AP162" s="6">
        <v>0.7798932482253893</v>
      </c>
      <c r="AQ162" s="2" t="str">
        <f>HYPERLINK("https://auctions.prozorro.gov.ua/tenders/1e93d67d60974c9fbca36fec770c4ec1")</f>
        <v>https://auctions.prozorro.gov.ua/tenders/1e93d67d60974c9fbca36fec770c4ec1</v>
      </c>
      <c r="AR162" s="7">
        <v>44453.405015319098</v>
      </c>
      <c r="AS162" s="5">
        <v>44454</v>
      </c>
      <c r="AT162" s="5">
        <v>44473</v>
      </c>
      <c r="AU162" s="1" t="s">
        <v>1023</v>
      </c>
      <c r="AV162" s="7">
        <v>44473.649670537445</v>
      </c>
      <c r="AW162" s="1" t="s">
        <v>496</v>
      </c>
      <c r="AX162" s="6">
        <v>40000</v>
      </c>
      <c r="AY162" s="1"/>
      <c r="AZ162" s="5">
        <v>44865</v>
      </c>
      <c r="BA162" s="5">
        <v>44473</v>
      </c>
      <c r="BB162" s="5">
        <v>44473</v>
      </c>
      <c r="BC162" s="7">
        <v>44926</v>
      </c>
      <c r="BD162" s="1" t="s">
        <v>1044</v>
      </c>
      <c r="BE162" s="1"/>
      <c r="BF162" s="1"/>
      <c r="BG162" s="1" t="s">
        <v>335</v>
      </c>
    </row>
    <row r="163" spans="1:59" x14ac:dyDescent="0.25">
      <c r="A163" s="4">
        <v>158</v>
      </c>
      <c r="B163" s="2" t="str">
        <f>HYPERLINK("https://my.zakupivli.pro/remote/dispatcher/state_purchase_view/28608672", "UA-2021-07-29-005571-b")</f>
        <v>UA-2021-07-29-005571-b</v>
      </c>
      <c r="C163" s="2" t="s">
        <v>777</v>
      </c>
      <c r="D163" s="1" t="s">
        <v>700</v>
      </c>
      <c r="E163" s="1" t="s">
        <v>700</v>
      </c>
      <c r="F163" s="1" t="s">
        <v>255</v>
      </c>
      <c r="G163" s="1" t="s">
        <v>537</v>
      </c>
      <c r="H163" s="1" t="s">
        <v>933</v>
      </c>
      <c r="I163" s="1" t="s">
        <v>974</v>
      </c>
      <c r="J163" s="1" t="s">
        <v>635</v>
      </c>
      <c r="K163" s="1" t="s">
        <v>70</v>
      </c>
      <c r="L163" s="1" t="s">
        <v>437</v>
      </c>
      <c r="M163" s="1" t="s">
        <v>57</v>
      </c>
      <c r="N163" s="1" t="s">
        <v>133</v>
      </c>
      <c r="O163" s="5">
        <v>44406</v>
      </c>
      <c r="P163" s="5">
        <v>44406</v>
      </c>
      <c r="Q163" s="5">
        <v>44412</v>
      </c>
      <c r="R163" s="5">
        <v>44412</v>
      </c>
      <c r="S163" s="5">
        <v>44419</v>
      </c>
      <c r="T163" s="1" t="s">
        <v>1020</v>
      </c>
      <c r="U163" s="4">
        <v>5</v>
      </c>
      <c r="V163" s="6">
        <v>577582</v>
      </c>
      <c r="W163" s="1" t="s">
        <v>777</v>
      </c>
      <c r="X163" s="1">
        <v>1</v>
      </c>
      <c r="Y163" s="6">
        <v>577582</v>
      </c>
      <c r="Z163" s="1" t="s">
        <v>1045</v>
      </c>
      <c r="AA163" s="6">
        <v>5775.82</v>
      </c>
      <c r="AB163" s="1" t="s">
        <v>580</v>
      </c>
      <c r="AC163" s="1" t="s">
        <v>974</v>
      </c>
      <c r="AD163" s="1" t="s">
        <v>657</v>
      </c>
      <c r="AE163" s="1" t="s">
        <v>780</v>
      </c>
      <c r="AF163" s="6">
        <v>47900</v>
      </c>
      <c r="AG163" s="6">
        <v>47900</v>
      </c>
      <c r="AH163" s="1" t="s">
        <v>994</v>
      </c>
      <c r="AI163" s="6">
        <v>529682</v>
      </c>
      <c r="AJ163" s="6">
        <v>0.91706805267477176</v>
      </c>
      <c r="AK163" s="1" t="s">
        <v>994</v>
      </c>
      <c r="AL163" s="1" t="s">
        <v>334</v>
      </c>
      <c r="AM163" s="1" t="s">
        <v>582</v>
      </c>
      <c r="AN163" s="1" t="s">
        <v>12</v>
      </c>
      <c r="AO163" s="6">
        <v>529682</v>
      </c>
      <c r="AP163" s="6">
        <v>0.91706805267477176</v>
      </c>
      <c r="AQ163" s="2" t="str">
        <f>HYPERLINK("https://auctions.prozorro.gov.ua/tenders/43f8fdc4fae44a1989dcd9a88b4143b0")</f>
        <v>https://auctions.prozorro.gov.ua/tenders/43f8fdc4fae44a1989dcd9a88b4143b0</v>
      </c>
      <c r="AR163" s="7">
        <v>44424.65405713646</v>
      </c>
      <c r="AS163" s="1"/>
      <c r="AT163" s="1"/>
      <c r="AU163" s="1" t="s">
        <v>1046</v>
      </c>
      <c r="AV163" s="7">
        <v>44445.702830871109</v>
      </c>
      <c r="AW163" s="1"/>
      <c r="AX163" s="6">
        <v>47900</v>
      </c>
      <c r="AY163" s="1"/>
      <c r="AZ163" s="5">
        <v>44865</v>
      </c>
      <c r="BA163" s="1" t="s">
        <v>56</v>
      </c>
      <c r="BB163" s="1" t="s">
        <v>56</v>
      </c>
      <c r="BC163" s="1"/>
      <c r="BD163" s="1" t="s">
        <v>1038</v>
      </c>
      <c r="BE163" s="1" t="s">
        <v>771</v>
      </c>
      <c r="BF163" s="1"/>
      <c r="BG163" s="1" t="s">
        <v>335</v>
      </c>
    </row>
    <row r="164" spans="1:59" x14ac:dyDescent="0.25">
      <c r="A164" s="4">
        <v>159</v>
      </c>
      <c r="B164" s="2" t="str">
        <f>HYPERLINK("https://my.zakupivli.pro/remote/dispatcher/state_purchase_view/28607917", "UA-2021-07-29-005298-b")</f>
        <v>UA-2021-07-29-005298-b</v>
      </c>
      <c r="C164" s="2" t="s">
        <v>777</v>
      </c>
      <c r="D164" s="1" t="s">
        <v>704</v>
      </c>
      <c r="E164" s="1" t="s">
        <v>704</v>
      </c>
      <c r="F164" s="1" t="s">
        <v>255</v>
      </c>
      <c r="G164" s="1" t="s">
        <v>537</v>
      </c>
      <c r="H164" s="1" t="s">
        <v>933</v>
      </c>
      <c r="I164" s="1" t="s">
        <v>974</v>
      </c>
      <c r="J164" s="1" t="s">
        <v>635</v>
      </c>
      <c r="K164" s="1" t="s">
        <v>70</v>
      </c>
      <c r="L164" s="1" t="s">
        <v>133</v>
      </c>
      <c r="M164" s="1" t="s">
        <v>57</v>
      </c>
      <c r="N164" s="1" t="s">
        <v>133</v>
      </c>
      <c r="O164" s="5">
        <v>44406</v>
      </c>
      <c r="P164" s="5">
        <v>44406</v>
      </c>
      <c r="Q164" s="5">
        <v>44412</v>
      </c>
      <c r="R164" s="5">
        <v>44412</v>
      </c>
      <c r="S164" s="5">
        <v>44419</v>
      </c>
      <c r="T164" s="1" t="s">
        <v>1020</v>
      </c>
      <c r="U164" s="4">
        <v>5</v>
      </c>
      <c r="V164" s="6">
        <v>842338</v>
      </c>
      <c r="W164" s="1" t="s">
        <v>777</v>
      </c>
      <c r="X164" s="1">
        <v>1</v>
      </c>
      <c r="Y164" s="6">
        <v>842338</v>
      </c>
      <c r="Z164" s="1" t="s">
        <v>1045</v>
      </c>
      <c r="AA164" s="6">
        <v>8423.3799999999992</v>
      </c>
      <c r="AB164" s="1" t="s">
        <v>580</v>
      </c>
      <c r="AC164" s="1" t="s">
        <v>974</v>
      </c>
      <c r="AD164" s="1" t="s">
        <v>657</v>
      </c>
      <c r="AE164" s="1" t="s">
        <v>780</v>
      </c>
      <c r="AF164" s="6">
        <v>49900</v>
      </c>
      <c r="AG164" s="6">
        <v>49900</v>
      </c>
      <c r="AH164" s="1" t="s">
        <v>994</v>
      </c>
      <c r="AI164" s="6">
        <v>792438</v>
      </c>
      <c r="AJ164" s="6">
        <v>0.9407601224211658</v>
      </c>
      <c r="AK164" s="1" t="s">
        <v>994</v>
      </c>
      <c r="AL164" s="1" t="s">
        <v>334</v>
      </c>
      <c r="AM164" s="1" t="s">
        <v>582</v>
      </c>
      <c r="AN164" s="1" t="s">
        <v>12</v>
      </c>
      <c r="AO164" s="6">
        <v>792438</v>
      </c>
      <c r="AP164" s="6">
        <v>0.9407601224211658</v>
      </c>
      <c r="AQ164" s="2" t="str">
        <f>HYPERLINK("https://auctions.prozorro.gov.ua/tenders/ecc5d703774e40f99189aabd22175ab5")</f>
        <v>https://auctions.prozorro.gov.ua/tenders/ecc5d703774e40f99189aabd22175ab5</v>
      </c>
      <c r="AR164" s="7">
        <v>44424.651142016839</v>
      </c>
      <c r="AS164" s="1"/>
      <c r="AT164" s="1"/>
      <c r="AU164" s="1" t="s">
        <v>1046</v>
      </c>
      <c r="AV164" s="7">
        <v>44445.706044660314</v>
      </c>
      <c r="AW164" s="1"/>
      <c r="AX164" s="6">
        <v>49900</v>
      </c>
      <c r="AY164" s="1"/>
      <c r="AZ164" s="5">
        <v>44865</v>
      </c>
      <c r="BA164" s="1" t="s">
        <v>56</v>
      </c>
      <c r="BB164" s="1" t="s">
        <v>56</v>
      </c>
      <c r="BC164" s="1"/>
      <c r="BD164" s="1" t="s">
        <v>1038</v>
      </c>
      <c r="BE164" s="1" t="s">
        <v>770</v>
      </c>
      <c r="BF164" s="1"/>
      <c r="BG164" s="1" t="s">
        <v>335</v>
      </c>
    </row>
    <row r="165" spans="1:59" x14ac:dyDescent="0.25">
      <c r="A165" s="4">
        <v>160</v>
      </c>
      <c r="B165" s="2" t="str">
        <f>HYPERLINK("https://my.zakupivli.pro/remote/dispatcher/state_purchase_view/28607526", "UA-2021-07-29-005170-b")</f>
        <v>UA-2021-07-29-005170-b</v>
      </c>
      <c r="C165" s="2" t="s">
        <v>777</v>
      </c>
      <c r="D165" s="1" t="s">
        <v>703</v>
      </c>
      <c r="E165" s="1" t="s">
        <v>703</v>
      </c>
      <c r="F165" s="1" t="s">
        <v>255</v>
      </c>
      <c r="G165" s="1" t="s">
        <v>537</v>
      </c>
      <c r="H165" s="1" t="s">
        <v>933</v>
      </c>
      <c r="I165" s="1" t="s">
        <v>974</v>
      </c>
      <c r="J165" s="1" t="s">
        <v>635</v>
      </c>
      <c r="K165" s="1" t="s">
        <v>70</v>
      </c>
      <c r="L165" s="1" t="s">
        <v>133</v>
      </c>
      <c r="M165" s="1" t="s">
        <v>57</v>
      </c>
      <c r="N165" s="1" t="s">
        <v>133</v>
      </c>
      <c r="O165" s="5">
        <v>44406</v>
      </c>
      <c r="P165" s="5">
        <v>44406</v>
      </c>
      <c r="Q165" s="5">
        <v>44412</v>
      </c>
      <c r="R165" s="5">
        <v>44412</v>
      </c>
      <c r="S165" s="5">
        <v>44419</v>
      </c>
      <c r="T165" s="7">
        <v>44420.660405092596</v>
      </c>
      <c r="U165" s="4">
        <v>5</v>
      </c>
      <c r="V165" s="6">
        <v>173899</v>
      </c>
      <c r="W165" s="1" t="s">
        <v>777</v>
      </c>
      <c r="X165" s="1">
        <v>1</v>
      </c>
      <c r="Y165" s="6">
        <v>173899</v>
      </c>
      <c r="Z165" s="1" t="s">
        <v>1045</v>
      </c>
      <c r="AA165" s="6">
        <v>1738.99</v>
      </c>
      <c r="AB165" s="1" t="s">
        <v>580</v>
      </c>
      <c r="AC165" s="1" t="s">
        <v>974</v>
      </c>
      <c r="AD165" s="1" t="s">
        <v>657</v>
      </c>
      <c r="AE165" s="1" t="s">
        <v>780</v>
      </c>
      <c r="AF165" s="6">
        <v>30400</v>
      </c>
      <c r="AG165" s="6">
        <v>30400</v>
      </c>
      <c r="AH165" s="1" t="s">
        <v>994</v>
      </c>
      <c r="AI165" s="6">
        <v>143499</v>
      </c>
      <c r="AJ165" s="6">
        <v>0.82518588376011359</v>
      </c>
      <c r="AK165" s="1" t="s">
        <v>993</v>
      </c>
      <c r="AL165" s="1" t="s">
        <v>337</v>
      </c>
      <c r="AM165" s="1" t="s">
        <v>583</v>
      </c>
      <c r="AN165" s="1" t="s">
        <v>36</v>
      </c>
      <c r="AO165" s="6">
        <v>143399</v>
      </c>
      <c r="AP165" s="6">
        <v>0.82461083732511398</v>
      </c>
      <c r="AQ165" s="2" t="str">
        <f>HYPERLINK("https://auctions.prozorro.gov.ua/tenders/63b8bb1e90fc431f997530d07e50bbf8")</f>
        <v>https://auctions.prozorro.gov.ua/tenders/63b8bb1e90fc431f997530d07e50bbf8</v>
      </c>
      <c r="AR165" s="7">
        <v>44453.407749580918</v>
      </c>
      <c r="AS165" s="5">
        <v>44454</v>
      </c>
      <c r="AT165" s="5">
        <v>44473</v>
      </c>
      <c r="AU165" s="1" t="s">
        <v>1023</v>
      </c>
      <c r="AV165" s="7">
        <v>44473.652829276645</v>
      </c>
      <c r="AW165" s="1" t="s">
        <v>498</v>
      </c>
      <c r="AX165" s="6">
        <v>30500</v>
      </c>
      <c r="AY165" s="1"/>
      <c r="AZ165" s="5">
        <v>44865</v>
      </c>
      <c r="BA165" s="5">
        <v>44473</v>
      </c>
      <c r="BB165" s="5">
        <v>44473</v>
      </c>
      <c r="BC165" s="7">
        <v>44926</v>
      </c>
      <c r="BD165" s="1" t="s">
        <v>1044</v>
      </c>
      <c r="BE165" s="1"/>
      <c r="BF165" s="1"/>
      <c r="BG165" s="1" t="s">
        <v>335</v>
      </c>
    </row>
    <row r="166" spans="1:59" x14ac:dyDescent="0.25">
      <c r="A166" s="4">
        <v>161</v>
      </c>
      <c r="B166" s="2" t="str">
        <f>HYPERLINK("https://my.zakupivli.pro/remote/dispatcher/state_purchase_view/28576839", "UA-2021-07-28-005748-b")</f>
        <v>UA-2021-07-28-005748-b</v>
      </c>
      <c r="C166" s="2" t="s">
        <v>777</v>
      </c>
      <c r="D166" s="1" t="s">
        <v>810</v>
      </c>
      <c r="E166" s="1" t="s">
        <v>810</v>
      </c>
      <c r="F166" s="1" t="s">
        <v>255</v>
      </c>
      <c r="G166" s="1" t="s">
        <v>492</v>
      </c>
      <c r="H166" s="1" t="s">
        <v>689</v>
      </c>
      <c r="I166" s="1" t="s">
        <v>974</v>
      </c>
      <c r="J166" s="1" t="s">
        <v>635</v>
      </c>
      <c r="K166" s="1" t="s">
        <v>70</v>
      </c>
      <c r="L166" s="1" t="s">
        <v>57</v>
      </c>
      <c r="M166" s="1" t="s">
        <v>57</v>
      </c>
      <c r="N166" s="1" t="s">
        <v>57</v>
      </c>
      <c r="O166" s="5">
        <v>44405</v>
      </c>
      <c r="P166" s="1"/>
      <c r="Q166" s="1"/>
      <c r="R166" s="1"/>
      <c r="S166" s="1"/>
      <c r="T166" s="1" t="s">
        <v>1019</v>
      </c>
      <c r="U166" s="4">
        <v>1</v>
      </c>
      <c r="V166" s="6">
        <v>300</v>
      </c>
      <c r="W166" s="1" t="s">
        <v>777</v>
      </c>
      <c r="X166" s="1">
        <v>2</v>
      </c>
      <c r="Y166" s="6">
        <v>150</v>
      </c>
      <c r="Z166" s="1" t="s">
        <v>1043</v>
      </c>
      <c r="AA166" s="1" t="s">
        <v>1037</v>
      </c>
      <c r="AB166" s="1" t="s">
        <v>580</v>
      </c>
      <c r="AC166" s="1" t="s">
        <v>780</v>
      </c>
      <c r="AD166" s="1" t="s">
        <v>657</v>
      </c>
      <c r="AE166" s="1" t="s">
        <v>780</v>
      </c>
      <c r="AF166" s="6">
        <v>300</v>
      </c>
      <c r="AG166" s="6">
        <v>150</v>
      </c>
      <c r="AH166" s="1"/>
      <c r="AI166" s="6">
        <v>0</v>
      </c>
      <c r="AJ166" s="6">
        <v>0</v>
      </c>
      <c r="AK166" s="1" t="s">
        <v>666</v>
      </c>
      <c r="AL166" s="1" t="s">
        <v>396</v>
      </c>
      <c r="AM166" s="1"/>
      <c r="AN166" s="1" t="s">
        <v>25</v>
      </c>
      <c r="AO166" s="1"/>
      <c r="AP166" s="1"/>
      <c r="AQ166" s="2"/>
      <c r="AR166" s="1"/>
      <c r="AS166" s="1"/>
      <c r="AT166" s="1"/>
      <c r="AU166" s="1" t="s">
        <v>1023</v>
      </c>
      <c r="AV166" s="7">
        <v>44405.572390527974</v>
      </c>
      <c r="AW166" s="1" t="s">
        <v>606</v>
      </c>
      <c r="AX166" s="6">
        <v>300</v>
      </c>
      <c r="AY166" s="5">
        <v>44403</v>
      </c>
      <c r="AZ166" s="5">
        <v>44561</v>
      </c>
      <c r="BA166" s="5">
        <v>44403</v>
      </c>
      <c r="BB166" s="5">
        <v>44403</v>
      </c>
      <c r="BC166" s="7">
        <v>44561</v>
      </c>
      <c r="BD166" s="1" t="s">
        <v>1044</v>
      </c>
      <c r="BE166" s="1"/>
      <c r="BF166" s="1"/>
      <c r="BG166" s="1" t="s">
        <v>55</v>
      </c>
    </row>
    <row r="167" spans="1:59" x14ac:dyDescent="0.25">
      <c r="A167" s="4">
        <v>162</v>
      </c>
      <c r="B167" s="2" t="str">
        <f>HYPERLINK("https://my.zakupivli.pro/remote/dispatcher/state_purchase_view/28475291", "UA-2021-07-23-005330-b")</f>
        <v>UA-2021-07-23-005330-b</v>
      </c>
      <c r="C167" s="2" t="s">
        <v>777</v>
      </c>
      <c r="D167" s="1" t="s">
        <v>911</v>
      </c>
      <c r="E167" s="1" t="s">
        <v>911</v>
      </c>
      <c r="F167" s="1" t="s">
        <v>255</v>
      </c>
      <c r="G167" s="1" t="s">
        <v>349</v>
      </c>
      <c r="H167" s="1" t="s">
        <v>656</v>
      </c>
      <c r="I167" s="1" t="s">
        <v>974</v>
      </c>
      <c r="J167" s="1" t="s">
        <v>635</v>
      </c>
      <c r="K167" s="1" t="s">
        <v>70</v>
      </c>
      <c r="L167" s="1" t="s">
        <v>57</v>
      </c>
      <c r="M167" s="1" t="s">
        <v>57</v>
      </c>
      <c r="N167" s="1" t="s">
        <v>57</v>
      </c>
      <c r="O167" s="5">
        <v>44400</v>
      </c>
      <c r="P167" s="5">
        <v>44400</v>
      </c>
      <c r="Q167" s="5">
        <v>44411</v>
      </c>
      <c r="R167" s="5">
        <v>44400</v>
      </c>
      <c r="S167" s="5">
        <v>44421</v>
      </c>
      <c r="T167" s="1" t="s">
        <v>1020</v>
      </c>
      <c r="U167" s="4">
        <v>0</v>
      </c>
      <c r="V167" s="6">
        <v>300000</v>
      </c>
      <c r="W167" s="1" t="s">
        <v>777</v>
      </c>
      <c r="X167" s="1">
        <v>1</v>
      </c>
      <c r="Y167" s="6">
        <v>300000</v>
      </c>
      <c r="Z167" s="1" t="s">
        <v>1028</v>
      </c>
      <c r="AA167" s="6">
        <v>3000</v>
      </c>
      <c r="AB167" s="1" t="s">
        <v>580</v>
      </c>
      <c r="AC167" s="1" t="s">
        <v>974</v>
      </c>
      <c r="AD167" s="1" t="s">
        <v>657</v>
      </c>
      <c r="AE167" s="1" t="s">
        <v>780</v>
      </c>
      <c r="AF167" s="1"/>
      <c r="AG167" s="1"/>
      <c r="AH167" s="1"/>
      <c r="AI167" s="6">
        <v>0</v>
      </c>
      <c r="AJ167" s="6">
        <v>0</v>
      </c>
      <c r="AK167" s="1"/>
      <c r="AL167" s="1"/>
      <c r="AM167" s="1"/>
      <c r="AN167" s="1"/>
      <c r="AO167" s="1"/>
      <c r="AP167" s="1"/>
      <c r="AQ167" s="2"/>
      <c r="AR167" s="1"/>
      <c r="AS167" s="1"/>
      <c r="AT167" s="1"/>
      <c r="AU167" s="1" t="s">
        <v>1024</v>
      </c>
      <c r="AV167" s="7">
        <v>44421.50219270138</v>
      </c>
      <c r="AW167" s="1"/>
      <c r="AX167" s="1"/>
      <c r="AY167" s="1"/>
      <c r="AZ167" s="5">
        <v>44500</v>
      </c>
      <c r="BA167" s="1" t="s">
        <v>56</v>
      </c>
      <c r="BB167" s="1" t="s">
        <v>56</v>
      </c>
      <c r="BC167" s="1"/>
      <c r="BD167" s="1"/>
      <c r="BE167" s="1"/>
      <c r="BF167" s="1"/>
      <c r="BG167" s="1"/>
    </row>
    <row r="168" spans="1:59" x14ac:dyDescent="0.25">
      <c r="A168" s="4">
        <v>163</v>
      </c>
      <c r="B168" s="2" t="str">
        <f>HYPERLINK("https://my.zakupivli.pro/remote/dispatcher/state_purchase_view/28467299", "UA-2021-07-23-003075-b")</f>
        <v>UA-2021-07-23-003075-b</v>
      </c>
      <c r="C168" s="2" t="s">
        <v>777</v>
      </c>
      <c r="D168" s="1" t="s">
        <v>901</v>
      </c>
      <c r="E168" s="1" t="s">
        <v>901</v>
      </c>
      <c r="F168" s="1" t="s">
        <v>255</v>
      </c>
      <c r="G168" s="1" t="s">
        <v>502</v>
      </c>
      <c r="H168" s="1" t="s">
        <v>689</v>
      </c>
      <c r="I168" s="1" t="s">
        <v>974</v>
      </c>
      <c r="J168" s="1" t="s">
        <v>635</v>
      </c>
      <c r="K168" s="1" t="s">
        <v>70</v>
      </c>
      <c r="L168" s="1" t="s">
        <v>57</v>
      </c>
      <c r="M168" s="1" t="s">
        <v>57</v>
      </c>
      <c r="N168" s="1" t="s">
        <v>57</v>
      </c>
      <c r="O168" s="5">
        <v>44400</v>
      </c>
      <c r="P168" s="1"/>
      <c r="Q168" s="1"/>
      <c r="R168" s="1"/>
      <c r="S168" s="1"/>
      <c r="T168" s="1" t="s">
        <v>1019</v>
      </c>
      <c r="U168" s="4">
        <v>1</v>
      </c>
      <c r="V168" s="6">
        <v>40768</v>
      </c>
      <c r="W168" s="1" t="s">
        <v>777</v>
      </c>
      <c r="X168" s="1">
        <v>8</v>
      </c>
      <c r="Y168" s="6">
        <v>5096</v>
      </c>
      <c r="Z168" s="1" t="s">
        <v>1049</v>
      </c>
      <c r="AA168" s="1" t="s">
        <v>1037</v>
      </c>
      <c r="AB168" s="1" t="s">
        <v>580</v>
      </c>
      <c r="AC168" s="1" t="s">
        <v>780</v>
      </c>
      <c r="AD168" s="1" t="s">
        <v>657</v>
      </c>
      <c r="AE168" s="1" t="s">
        <v>780</v>
      </c>
      <c r="AF168" s="6">
        <v>40768</v>
      </c>
      <c r="AG168" s="6">
        <v>5096</v>
      </c>
      <c r="AH168" s="1"/>
      <c r="AI168" s="6">
        <v>0</v>
      </c>
      <c r="AJ168" s="6">
        <v>0</v>
      </c>
      <c r="AK168" s="1" t="s">
        <v>631</v>
      </c>
      <c r="AL168" s="1" t="s">
        <v>461</v>
      </c>
      <c r="AM168" s="1"/>
      <c r="AN168" s="1" t="s">
        <v>17</v>
      </c>
      <c r="AO168" s="1"/>
      <c r="AP168" s="1"/>
      <c r="AQ168" s="2"/>
      <c r="AR168" s="1"/>
      <c r="AS168" s="1"/>
      <c r="AT168" s="1"/>
      <c r="AU168" s="1" t="s">
        <v>1023</v>
      </c>
      <c r="AV168" s="7">
        <v>44400.490901001955</v>
      </c>
      <c r="AW168" s="1" t="s">
        <v>436</v>
      </c>
      <c r="AX168" s="6">
        <v>40768</v>
      </c>
      <c r="AY168" s="5">
        <v>44398</v>
      </c>
      <c r="AZ168" s="5">
        <v>44561</v>
      </c>
      <c r="BA168" s="5">
        <v>44398</v>
      </c>
      <c r="BB168" s="5">
        <v>44398</v>
      </c>
      <c r="BC168" s="7">
        <v>44561</v>
      </c>
      <c r="BD168" s="1" t="s">
        <v>1044</v>
      </c>
      <c r="BE168" s="1"/>
      <c r="BF168" s="1"/>
      <c r="BG168" s="1" t="s">
        <v>55</v>
      </c>
    </row>
    <row r="169" spans="1:59" x14ac:dyDescent="0.25">
      <c r="A169" s="4">
        <v>164</v>
      </c>
      <c r="B169" s="2" t="str">
        <f>HYPERLINK("https://my.zakupivli.pro/remote/dispatcher/state_purchase_view/28376422", "UA-2021-07-20-008151-b")</f>
        <v>UA-2021-07-20-008151-b</v>
      </c>
      <c r="C169" s="2" t="s">
        <v>777</v>
      </c>
      <c r="D169" s="1" t="s">
        <v>852</v>
      </c>
      <c r="E169" s="1" t="s">
        <v>852</v>
      </c>
      <c r="F169" s="1" t="s">
        <v>255</v>
      </c>
      <c r="G169" s="1" t="s">
        <v>517</v>
      </c>
      <c r="H169" s="1" t="s">
        <v>689</v>
      </c>
      <c r="I169" s="1" t="s">
        <v>974</v>
      </c>
      <c r="J169" s="1" t="s">
        <v>635</v>
      </c>
      <c r="K169" s="1" t="s">
        <v>70</v>
      </c>
      <c r="L169" s="1" t="s">
        <v>57</v>
      </c>
      <c r="M169" s="1" t="s">
        <v>57</v>
      </c>
      <c r="N169" s="1" t="s">
        <v>57</v>
      </c>
      <c r="O169" s="5">
        <v>44397</v>
      </c>
      <c r="P169" s="1"/>
      <c r="Q169" s="1"/>
      <c r="R169" s="1"/>
      <c r="S169" s="1"/>
      <c r="T169" s="1" t="s">
        <v>1019</v>
      </c>
      <c r="U169" s="4">
        <v>1</v>
      </c>
      <c r="V169" s="6">
        <v>49990</v>
      </c>
      <c r="W169" s="1" t="s">
        <v>777</v>
      </c>
      <c r="X169" s="1">
        <v>6</v>
      </c>
      <c r="Y169" s="6">
        <v>8331.67</v>
      </c>
      <c r="Z169" s="1" t="s">
        <v>1043</v>
      </c>
      <c r="AA169" s="1" t="s">
        <v>1037</v>
      </c>
      <c r="AB169" s="1" t="s">
        <v>580</v>
      </c>
      <c r="AC169" s="1" t="s">
        <v>974</v>
      </c>
      <c r="AD169" s="1" t="s">
        <v>657</v>
      </c>
      <c r="AE169" s="1" t="s">
        <v>780</v>
      </c>
      <c r="AF169" s="6">
        <v>49990</v>
      </c>
      <c r="AG169" s="6">
        <v>8331.6666666666661</v>
      </c>
      <c r="AH169" s="1"/>
      <c r="AI169" s="6">
        <v>0</v>
      </c>
      <c r="AJ169" s="6">
        <v>0</v>
      </c>
      <c r="AK169" s="1" t="s">
        <v>713</v>
      </c>
      <c r="AL169" s="1" t="s">
        <v>421</v>
      </c>
      <c r="AM169" s="1"/>
      <c r="AN169" s="1" t="s">
        <v>22</v>
      </c>
      <c r="AO169" s="1"/>
      <c r="AP169" s="1"/>
      <c r="AQ169" s="2"/>
      <c r="AR169" s="1"/>
      <c r="AS169" s="1"/>
      <c r="AT169" s="1"/>
      <c r="AU169" s="1" t="s">
        <v>1023</v>
      </c>
      <c r="AV169" s="7">
        <v>44397.657877048157</v>
      </c>
      <c r="AW169" s="1" t="s">
        <v>376</v>
      </c>
      <c r="AX169" s="6">
        <v>49990</v>
      </c>
      <c r="AY169" s="1"/>
      <c r="AZ169" s="5">
        <v>44561</v>
      </c>
      <c r="BA169" s="5">
        <v>44396</v>
      </c>
      <c r="BB169" s="5">
        <v>44396</v>
      </c>
      <c r="BC169" s="7">
        <v>44561</v>
      </c>
      <c r="BD169" s="1" t="s">
        <v>1044</v>
      </c>
      <c r="BE169" s="1"/>
      <c r="BF169" s="1"/>
      <c r="BG169" s="1" t="s">
        <v>55</v>
      </c>
    </row>
    <row r="170" spans="1:59" x14ac:dyDescent="0.25">
      <c r="A170" s="4">
        <v>165</v>
      </c>
      <c r="B170" s="2" t="str">
        <f>HYPERLINK("https://my.zakupivli.pro/remote/dispatcher/state_purchase_view/28375343", "UA-2021-07-20-007817-b")</f>
        <v>UA-2021-07-20-007817-b</v>
      </c>
      <c r="C170" s="2" t="s">
        <v>777</v>
      </c>
      <c r="D170" s="1" t="s">
        <v>827</v>
      </c>
      <c r="E170" s="1" t="s">
        <v>827</v>
      </c>
      <c r="F170" s="1" t="s">
        <v>255</v>
      </c>
      <c r="G170" s="1" t="s">
        <v>555</v>
      </c>
      <c r="H170" s="1" t="s">
        <v>689</v>
      </c>
      <c r="I170" s="1" t="s">
        <v>974</v>
      </c>
      <c r="J170" s="1" t="s">
        <v>635</v>
      </c>
      <c r="K170" s="1" t="s">
        <v>70</v>
      </c>
      <c r="L170" s="1" t="s">
        <v>57</v>
      </c>
      <c r="M170" s="1" t="s">
        <v>57</v>
      </c>
      <c r="N170" s="1" t="s">
        <v>57</v>
      </c>
      <c r="O170" s="5">
        <v>44397</v>
      </c>
      <c r="P170" s="1"/>
      <c r="Q170" s="1"/>
      <c r="R170" s="1"/>
      <c r="S170" s="1"/>
      <c r="T170" s="1" t="s">
        <v>1019</v>
      </c>
      <c r="U170" s="4">
        <v>1</v>
      </c>
      <c r="V170" s="6">
        <v>49990</v>
      </c>
      <c r="W170" s="1" t="s">
        <v>777</v>
      </c>
      <c r="X170" s="1">
        <v>8</v>
      </c>
      <c r="Y170" s="6">
        <v>6248.75</v>
      </c>
      <c r="Z170" s="1" t="s">
        <v>1043</v>
      </c>
      <c r="AA170" s="1" t="s">
        <v>1037</v>
      </c>
      <c r="AB170" s="1" t="s">
        <v>580</v>
      </c>
      <c r="AC170" s="1" t="s">
        <v>974</v>
      </c>
      <c r="AD170" s="1" t="s">
        <v>657</v>
      </c>
      <c r="AE170" s="1" t="s">
        <v>780</v>
      </c>
      <c r="AF170" s="6">
        <v>49990</v>
      </c>
      <c r="AG170" s="6">
        <v>6248.75</v>
      </c>
      <c r="AH170" s="1"/>
      <c r="AI170" s="6">
        <v>0</v>
      </c>
      <c r="AJ170" s="6">
        <v>0</v>
      </c>
      <c r="AK170" s="1" t="s">
        <v>713</v>
      </c>
      <c r="AL170" s="1" t="s">
        <v>421</v>
      </c>
      <c r="AM170" s="1"/>
      <c r="AN170" s="1" t="s">
        <v>22</v>
      </c>
      <c r="AO170" s="1"/>
      <c r="AP170" s="1"/>
      <c r="AQ170" s="2"/>
      <c r="AR170" s="1"/>
      <c r="AS170" s="1"/>
      <c r="AT170" s="1"/>
      <c r="AU170" s="1" t="s">
        <v>1023</v>
      </c>
      <c r="AV170" s="7">
        <v>44397.649106354249</v>
      </c>
      <c r="AW170" s="1" t="s">
        <v>363</v>
      </c>
      <c r="AX170" s="6">
        <v>49990</v>
      </c>
      <c r="AY170" s="1"/>
      <c r="AZ170" s="5">
        <v>44561</v>
      </c>
      <c r="BA170" s="5">
        <v>44396</v>
      </c>
      <c r="BB170" s="5">
        <v>44396</v>
      </c>
      <c r="BC170" s="7">
        <v>44561</v>
      </c>
      <c r="BD170" s="1" t="s">
        <v>1044</v>
      </c>
      <c r="BE170" s="1"/>
      <c r="BF170" s="1"/>
      <c r="BG170" s="1" t="s">
        <v>55</v>
      </c>
    </row>
    <row r="171" spans="1:59" x14ac:dyDescent="0.25">
      <c r="A171" s="4">
        <v>166</v>
      </c>
      <c r="B171" s="2" t="str">
        <f>HYPERLINK("https://my.zakupivli.pro/remote/dispatcher/state_purchase_view/28374532", "UA-2021-07-20-007579-b")</f>
        <v>UA-2021-07-20-007579-b</v>
      </c>
      <c r="C171" s="2" t="s">
        <v>777</v>
      </c>
      <c r="D171" s="1" t="s">
        <v>828</v>
      </c>
      <c r="E171" s="1" t="s">
        <v>828</v>
      </c>
      <c r="F171" s="1" t="s">
        <v>255</v>
      </c>
      <c r="G171" s="1" t="s">
        <v>563</v>
      </c>
      <c r="H171" s="1" t="s">
        <v>689</v>
      </c>
      <c r="I171" s="1" t="s">
        <v>974</v>
      </c>
      <c r="J171" s="1" t="s">
        <v>635</v>
      </c>
      <c r="K171" s="1" t="s">
        <v>70</v>
      </c>
      <c r="L171" s="1" t="s">
        <v>57</v>
      </c>
      <c r="M171" s="1" t="s">
        <v>57</v>
      </c>
      <c r="N171" s="1" t="s">
        <v>57</v>
      </c>
      <c r="O171" s="5">
        <v>44397</v>
      </c>
      <c r="P171" s="1"/>
      <c r="Q171" s="1"/>
      <c r="R171" s="1"/>
      <c r="S171" s="1"/>
      <c r="T171" s="1" t="s">
        <v>1019</v>
      </c>
      <c r="U171" s="4">
        <v>1</v>
      </c>
      <c r="V171" s="6">
        <v>49990</v>
      </c>
      <c r="W171" s="1" t="s">
        <v>777</v>
      </c>
      <c r="X171" s="1">
        <v>3</v>
      </c>
      <c r="Y171" s="6">
        <v>16663.330000000002</v>
      </c>
      <c r="Z171" s="1" t="s">
        <v>1043</v>
      </c>
      <c r="AA171" s="1" t="s">
        <v>1037</v>
      </c>
      <c r="AB171" s="1" t="s">
        <v>580</v>
      </c>
      <c r="AC171" s="1" t="s">
        <v>974</v>
      </c>
      <c r="AD171" s="1" t="s">
        <v>657</v>
      </c>
      <c r="AE171" s="1" t="s">
        <v>780</v>
      </c>
      <c r="AF171" s="6">
        <v>49990</v>
      </c>
      <c r="AG171" s="6">
        <v>16663.333333333332</v>
      </c>
      <c r="AH171" s="1"/>
      <c r="AI171" s="6">
        <v>0</v>
      </c>
      <c r="AJ171" s="6">
        <v>0</v>
      </c>
      <c r="AK171" s="1" t="s">
        <v>713</v>
      </c>
      <c r="AL171" s="1" t="s">
        <v>421</v>
      </c>
      <c r="AM171" s="1"/>
      <c r="AN171" s="1" t="s">
        <v>22</v>
      </c>
      <c r="AO171" s="1"/>
      <c r="AP171" s="1"/>
      <c r="AQ171" s="2"/>
      <c r="AR171" s="1"/>
      <c r="AS171" s="1"/>
      <c r="AT171" s="1"/>
      <c r="AU171" s="1" t="s">
        <v>1023</v>
      </c>
      <c r="AV171" s="7">
        <v>44397.642405171529</v>
      </c>
      <c r="AW171" s="1" t="s">
        <v>353</v>
      </c>
      <c r="AX171" s="6">
        <v>49990</v>
      </c>
      <c r="AY171" s="1"/>
      <c r="AZ171" s="5">
        <v>44561</v>
      </c>
      <c r="BA171" s="5">
        <v>44396</v>
      </c>
      <c r="BB171" s="5">
        <v>44396</v>
      </c>
      <c r="BC171" s="7">
        <v>44561</v>
      </c>
      <c r="BD171" s="1" t="s">
        <v>1044</v>
      </c>
      <c r="BE171" s="1"/>
      <c r="BF171" s="1"/>
      <c r="BG171" s="1" t="s">
        <v>55</v>
      </c>
    </row>
    <row r="172" spans="1:59" x14ac:dyDescent="0.25">
      <c r="A172" s="4">
        <v>167</v>
      </c>
      <c r="B172" s="2" t="str">
        <f>HYPERLINK("https://my.zakupivli.pro/remote/dispatcher/state_purchase_view/28373092", "UA-2021-07-20-007205-b")</f>
        <v>UA-2021-07-20-007205-b</v>
      </c>
      <c r="C172" s="2" t="s">
        <v>777</v>
      </c>
      <c r="D172" s="1" t="s">
        <v>844</v>
      </c>
      <c r="E172" s="1" t="s">
        <v>844</v>
      </c>
      <c r="F172" s="1" t="s">
        <v>255</v>
      </c>
      <c r="G172" s="1" t="s">
        <v>564</v>
      </c>
      <c r="H172" s="1" t="s">
        <v>689</v>
      </c>
      <c r="I172" s="1" t="s">
        <v>974</v>
      </c>
      <c r="J172" s="1" t="s">
        <v>635</v>
      </c>
      <c r="K172" s="1" t="s">
        <v>70</v>
      </c>
      <c r="L172" s="1" t="s">
        <v>57</v>
      </c>
      <c r="M172" s="1" t="s">
        <v>57</v>
      </c>
      <c r="N172" s="1" t="s">
        <v>57</v>
      </c>
      <c r="O172" s="5">
        <v>44397</v>
      </c>
      <c r="P172" s="1"/>
      <c r="Q172" s="1"/>
      <c r="R172" s="1"/>
      <c r="S172" s="1"/>
      <c r="T172" s="1" t="s">
        <v>1019</v>
      </c>
      <c r="U172" s="4">
        <v>1</v>
      </c>
      <c r="V172" s="6">
        <v>49990</v>
      </c>
      <c r="W172" s="1" t="s">
        <v>777</v>
      </c>
      <c r="X172" s="1">
        <v>4</v>
      </c>
      <c r="Y172" s="6">
        <v>12497.5</v>
      </c>
      <c r="Z172" s="1" t="s">
        <v>1043</v>
      </c>
      <c r="AA172" s="1" t="s">
        <v>1037</v>
      </c>
      <c r="AB172" s="1" t="s">
        <v>580</v>
      </c>
      <c r="AC172" s="1" t="s">
        <v>974</v>
      </c>
      <c r="AD172" s="1" t="s">
        <v>657</v>
      </c>
      <c r="AE172" s="1" t="s">
        <v>780</v>
      </c>
      <c r="AF172" s="6">
        <v>49990</v>
      </c>
      <c r="AG172" s="6">
        <v>12497.5</v>
      </c>
      <c r="AH172" s="1"/>
      <c r="AI172" s="6">
        <v>0</v>
      </c>
      <c r="AJ172" s="6">
        <v>0</v>
      </c>
      <c r="AK172" s="1" t="s">
        <v>713</v>
      </c>
      <c r="AL172" s="1" t="s">
        <v>421</v>
      </c>
      <c r="AM172" s="1"/>
      <c r="AN172" s="1" t="s">
        <v>22</v>
      </c>
      <c r="AO172" s="1"/>
      <c r="AP172" s="1"/>
      <c r="AQ172" s="2"/>
      <c r="AR172" s="1"/>
      <c r="AS172" s="1"/>
      <c r="AT172" s="1"/>
      <c r="AU172" s="1" t="s">
        <v>1023</v>
      </c>
      <c r="AV172" s="7">
        <v>44397.631567629294</v>
      </c>
      <c r="AW172" s="1" t="s">
        <v>345</v>
      </c>
      <c r="AX172" s="6">
        <v>49990</v>
      </c>
      <c r="AY172" s="1"/>
      <c r="AZ172" s="5">
        <v>44561</v>
      </c>
      <c r="BA172" s="5">
        <v>44396</v>
      </c>
      <c r="BB172" s="5">
        <v>44396</v>
      </c>
      <c r="BC172" s="7">
        <v>44561</v>
      </c>
      <c r="BD172" s="1" t="s">
        <v>1044</v>
      </c>
      <c r="BE172" s="1"/>
      <c r="BF172" s="1"/>
      <c r="BG172" s="1" t="s">
        <v>55</v>
      </c>
    </row>
    <row r="173" spans="1:59" x14ac:dyDescent="0.25">
      <c r="A173" s="4">
        <v>168</v>
      </c>
      <c r="B173" s="2" t="str">
        <f>HYPERLINK("https://my.zakupivli.pro/remote/dispatcher/state_purchase_view/28371436", "UA-2021-07-20-006722-b")</f>
        <v>UA-2021-07-20-006722-b</v>
      </c>
      <c r="C173" s="2" t="s">
        <v>777</v>
      </c>
      <c r="D173" s="1" t="s">
        <v>843</v>
      </c>
      <c r="E173" s="1" t="s">
        <v>843</v>
      </c>
      <c r="F173" s="1" t="s">
        <v>255</v>
      </c>
      <c r="G173" s="1" t="s">
        <v>564</v>
      </c>
      <c r="H173" s="1" t="s">
        <v>689</v>
      </c>
      <c r="I173" s="1" t="s">
        <v>974</v>
      </c>
      <c r="J173" s="1" t="s">
        <v>635</v>
      </c>
      <c r="K173" s="1" t="s">
        <v>70</v>
      </c>
      <c r="L173" s="1" t="s">
        <v>57</v>
      </c>
      <c r="M173" s="1" t="s">
        <v>57</v>
      </c>
      <c r="N173" s="1" t="s">
        <v>57</v>
      </c>
      <c r="O173" s="5">
        <v>44397</v>
      </c>
      <c r="P173" s="1"/>
      <c r="Q173" s="1"/>
      <c r="R173" s="1"/>
      <c r="S173" s="1"/>
      <c r="T173" s="1" t="s">
        <v>1019</v>
      </c>
      <c r="U173" s="4">
        <v>1</v>
      </c>
      <c r="V173" s="6">
        <v>49990</v>
      </c>
      <c r="W173" s="1" t="s">
        <v>777</v>
      </c>
      <c r="X173" s="1">
        <v>8</v>
      </c>
      <c r="Y173" s="6">
        <v>6248.75</v>
      </c>
      <c r="Z173" s="1" t="s">
        <v>1043</v>
      </c>
      <c r="AA173" s="1" t="s">
        <v>1037</v>
      </c>
      <c r="AB173" s="1" t="s">
        <v>580</v>
      </c>
      <c r="AC173" s="1" t="s">
        <v>974</v>
      </c>
      <c r="AD173" s="1" t="s">
        <v>657</v>
      </c>
      <c r="AE173" s="1" t="s">
        <v>780</v>
      </c>
      <c r="AF173" s="6">
        <v>49990</v>
      </c>
      <c r="AG173" s="6">
        <v>6248.75</v>
      </c>
      <c r="AH173" s="1"/>
      <c r="AI173" s="6">
        <v>0</v>
      </c>
      <c r="AJ173" s="6">
        <v>0</v>
      </c>
      <c r="AK173" s="1" t="s">
        <v>713</v>
      </c>
      <c r="AL173" s="1" t="s">
        <v>421</v>
      </c>
      <c r="AM173" s="1"/>
      <c r="AN173" s="1" t="s">
        <v>22</v>
      </c>
      <c r="AO173" s="1"/>
      <c r="AP173" s="1"/>
      <c r="AQ173" s="2"/>
      <c r="AR173" s="1"/>
      <c r="AS173" s="1"/>
      <c r="AT173" s="1"/>
      <c r="AU173" s="1" t="s">
        <v>1023</v>
      </c>
      <c r="AV173" s="7">
        <v>44397.62112440206</v>
      </c>
      <c r="AW173" s="1" t="s">
        <v>341</v>
      </c>
      <c r="AX173" s="6">
        <v>49990</v>
      </c>
      <c r="AY173" s="1"/>
      <c r="AZ173" s="5">
        <v>44561</v>
      </c>
      <c r="BA173" s="5">
        <v>44396</v>
      </c>
      <c r="BB173" s="5">
        <v>44396</v>
      </c>
      <c r="BC173" s="7">
        <v>44561</v>
      </c>
      <c r="BD173" s="1" t="s">
        <v>1044</v>
      </c>
      <c r="BE173" s="1"/>
      <c r="BF173" s="1"/>
      <c r="BG173" s="1" t="s">
        <v>55</v>
      </c>
    </row>
    <row r="174" spans="1:59" x14ac:dyDescent="0.25">
      <c r="A174" s="4">
        <v>169</v>
      </c>
      <c r="B174" s="2" t="str">
        <f>HYPERLINK("https://my.zakupivli.pro/remote/dispatcher/state_purchase_view/28362758", "UA-2021-07-20-004204-b")</f>
        <v>UA-2021-07-20-004204-b</v>
      </c>
      <c r="C174" s="2" t="s">
        <v>777</v>
      </c>
      <c r="D174" s="1" t="s">
        <v>702</v>
      </c>
      <c r="E174" s="1" t="s">
        <v>702</v>
      </c>
      <c r="F174" s="1" t="s">
        <v>255</v>
      </c>
      <c r="G174" s="1" t="s">
        <v>537</v>
      </c>
      <c r="H174" s="1" t="s">
        <v>933</v>
      </c>
      <c r="I174" s="1" t="s">
        <v>974</v>
      </c>
      <c r="J174" s="1" t="s">
        <v>635</v>
      </c>
      <c r="K174" s="1" t="s">
        <v>70</v>
      </c>
      <c r="L174" s="1" t="s">
        <v>133</v>
      </c>
      <c r="M174" s="1" t="s">
        <v>57</v>
      </c>
      <c r="N174" s="1" t="s">
        <v>133</v>
      </c>
      <c r="O174" s="5">
        <v>44397</v>
      </c>
      <c r="P174" s="5">
        <v>44397</v>
      </c>
      <c r="Q174" s="5">
        <v>44403</v>
      </c>
      <c r="R174" s="5">
        <v>44403</v>
      </c>
      <c r="S174" s="5">
        <v>44410</v>
      </c>
      <c r="T174" s="7">
        <v>44411.620358796295</v>
      </c>
      <c r="U174" s="4">
        <v>3</v>
      </c>
      <c r="V174" s="6">
        <v>559529</v>
      </c>
      <c r="W174" s="1" t="s">
        <v>777</v>
      </c>
      <c r="X174" s="1">
        <v>1</v>
      </c>
      <c r="Y174" s="6">
        <v>559529</v>
      </c>
      <c r="Z174" s="1" t="s">
        <v>1045</v>
      </c>
      <c r="AA174" s="6">
        <v>5595.29</v>
      </c>
      <c r="AB174" s="1" t="s">
        <v>580</v>
      </c>
      <c r="AC174" s="1" t="s">
        <v>974</v>
      </c>
      <c r="AD174" s="1" t="s">
        <v>657</v>
      </c>
      <c r="AE174" s="1" t="s">
        <v>780</v>
      </c>
      <c r="AF174" s="6">
        <v>248680</v>
      </c>
      <c r="AG174" s="6">
        <v>248680</v>
      </c>
      <c r="AH174" s="1" t="s">
        <v>993</v>
      </c>
      <c r="AI174" s="6">
        <v>310849</v>
      </c>
      <c r="AJ174" s="6">
        <v>0.55555476123668301</v>
      </c>
      <c r="AK174" s="1" t="s">
        <v>993</v>
      </c>
      <c r="AL174" s="1" t="s">
        <v>337</v>
      </c>
      <c r="AM174" s="1" t="s">
        <v>583</v>
      </c>
      <c r="AN174" s="1" t="s">
        <v>36</v>
      </c>
      <c r="AO174" s="6">
        <v>310849</v>
      </c>
      <c r="AP174" s="6">
        <v>0.55555476123668301</v>
      </c>
      <c r="AQ174" s="2" t="str">
        <f>HYPERLINK("https://auctions.prozorro.gov.ua/tenders/b296549e3c69473f91cdd4a5c37c0fbc")</f>
        <v>https://auctions.prozorro.gov.ua/tenders/b296549e3c69473f91cdd4a5c37c0fbc</v>
      </c>
      <c r="AR174" s="7">
        <v>44413.489296840431</v>
      </c>
      <c r="AS174" s="5">
        <v>44414</v>
      </c>
      <c r="AT174" s="5">
        <v>44433</v>
      </c>
      <c r="AU174" s="1" t="s">
        <v>1023</v>
      </c>
      <c r="AV174" s="7">
        <v>44424.461260226919</v>
      </c>
      <c r="AW174" s="1" t="s">
        <v>443</v>
      </c>
      <c r="AX174" s="6">
        <v>248680</v>
      </c>
      <c r="AY174" s="1"/>
      <c r="AZ174" s="5">
        <v>44865</v>
      </c>
      <c r="BA174" s="5">
        <v>44421</v>
      </c>
      <c r="BB174" s="5">
        <v>44421</v>
      </c>
      <c r="BC174" s="7">
        <v>44926</v>
      </c>
      <c r="BD174" s="1" t="s">
        <v>1044</v>
      </c>
      <c r="BE174" s="1"/>
      <c r="BF174" s="1"/>
      <c r="BG174" s="1" t="s">
        <v>338</v>
      </c>
    </row>
    <row r="175" spans="1:59" x14ac:dyDescent="0.25">
      <c r="A175" s="4">
        <v>170</v>
      </c>
      <c r="B175" s="2" t="str">
        <f>HYPERLINK("https://my.zakupivli.pro/remote/dispatcher/state_purchase_view/28331713", "UA-2021-07-19-005235-b")</f>
        <v>UA-2021-07-19-005235-b</v>
      </c>
      <c r="C175" s="2" t="s">
        <v>777</v>
      </c>
      <c r="D175" s="1" t="s">
        <v>702</v>
      </c>
      <c r="E175" s="1" t="s">
        <v>702</v>
      </c>
      <c r="F175" s="1" t="s">
        <v>255</v>
      </c>
      <c r="G175" s="1" t="s">
        <v>537</v>
      </c>
      <c r="H175" s="1" t="s">
        <v>933</v>
      </c>
      <c r="I175" s="1" t="s">
        <v>974</v>
      </c>
      <c r="J175" s="1" t="s">
        <v>635</v>
      </c>
      <c r="K175" s="1" t="s">
        <v>70</v>
      </c>
      <c r="L175" s="1" t="s">
        <v>57</v>
      </c>
      <c r="M175" s="1" t="s">
        <v>57</v>
      </c>
      <c r="N175" s="1" t="s">
        <v>57</v>
      </c>
      <c r="O175" s="5">
        <v>44396</v>
      </c>
      <c r="P175" s="5">
        <v>44396</v>
      </c>
      <c r="Q175" s="5">
        <v>44400</v>
      </c>
      <c r="R175" s="5">
        <v>44400</v>
      </c>
      <c r="S175" s="5">
        <v>44407</v>
      </c>
      <c r="T175" s="1" t="s">
        <v>1020</v>
      </c>
      <c r="U175" s="4">
        <v>0</v>
      </c>
      <c r="V175" s="6">
        <v>105000</v>
      </c>
      <c r="W175" s="1" t="s">
        <v>777</v>
      </c>
      <c r="X175" s="1">
        <v>1</v>
      </c>
      <c r="Y175" s="6">
        <v>105000</v>
      </c>
      <c r="Z175" s="1" t="s">
        <v>1045</v>
      </c>
      <c r="AA175" s="6">
        <v>1050</v>
      </c>
      <c r="AB175" s="1" t="s">
        <v>580</v>
      </c>
      <c r="AC175" s="1" t="s">
        <v>974</v>
      </c>
      <c r="AD175" s="1" t="s">
        <v>657</v>
      </c>
      <c r="AE175" s="1" t="s">
        <v>780</v>
      </c>
      <c r="AF175" s="1"/>
      <c r="AG175" s="1"/>
      <c r="AH175" s="1"/>
      <c r="AI175" s="6">
        <v>0</v>
      </c>
      <c r="AJ175" s="6">
        <v>0</v>
      </c>
      <c r="AK175" s="1"/>
      <c r="AL175" s="1"/>
      <c r="AM175" s="1"/>
      <c r="AN175" s="1"/>
      <c r="AO175" s="1"/>
      <c r="AP175" s="1"/>
      <c r="AQ175" s="2"/>
      <c r="AR175" s="1"/>
      <c r="AS175" s="1"/>
      <c r="AT175" s="1"/>
      <c r="AU175" s="1" t="s">
        <v>1046</v>
      </c>
      <c r="AV175" s="7">
        <v>44397.491221601565</v>
      </c>
      <c r="AW175" s="1"/>
      <c r="AX175" s="1"/>
      <c r="AY175" s="1"/>
      <c r="AZ175" s="5">
        <v>44865</v>
      </c>
      <c r="BA175" s="1" t="s">
        <v>56</v>
      </c>
      <c r="BB175" s="1" t="s">
        <v>56</v>
      </c>
      <c r="BC175" s="1"/>
      <c r="BD175" s="1"/>
      <c r="BE175" s="1" t="s">
        <v>977</v>
      </c>
      <c r="BF175" s="1"/>
      <c r="BG175" s="1"/>
    </row>
    <row r="176" spans="1:59" x14ac:dyDescent="0.25">
      <c r="A176" s="4">
        <v>171</v>
      </c>
      <c r="B176" s="2" t="str">
        <f>HYPERLINK("https://my.zakupivli.pro/remote/dispatcher/state_purchase_view/28324719", "UA-2021-07-19-003220-b")</f>
        <v>UA-2021-07-19-003220-b</v>
      </c>
      <c r="C176" s="2" t="s">
        <v>777</v>
      </c>
      <c r="D176" s="1" t="s">
        <v>705</v>
      </c>
      <c r="E176" s="1" t="s">
        <v>705</v>
      </c>
      <c r="F176" s="1" t="s">
        <v>255</v>
      </c>
      <c r="G176" s="1" t="s">
        <v>537</v>
      </c>
      <c r="H176" s="1" t="s">
        <v>933</v>
      </c>
      <c r="I176" s="1" t="s">
        <v>974</v>
      </c>
      <c r="J176" s="1" t="s">
        <v>635</v>
      </c>
      <c r="K176" s="1" t="s">
        <v>70</v>
      </c>
      <c r="L176" s="1" t="s">
        <v>57</v>
      </c>
      <c r="M176" s="1" t="s">
        <v>57</v>
      </c>
      <c r="N176" s="1" t="s">
        <v>133</v>
      </c>
      <c r="O176" s="5">
        <v>44396</v>
      </c>
      <c r="P176" s="5">
        <v>44396</v>
      </c>
      <c r="Q176" s="5">
        <v>44400</v>
      </c>
      <c r="R176" s="5">
        <v>44400</v>
      </c>
      <c r="S176" s="5">
        <v>44407</v>
      </c>
      <c r="T176" s="7">
        <v>44410.497557870367</v>
      </c>
      <c r="U176" s="4">
        <v>4</v>
      </c>
      <c r="V176" s="6">
        <v>118084</v>
      </c>
      <c r="W176" s="1" t="s">
        <v>777</v>
      </c>
      <c r="X176" s="1">
        <v>1</v>
      </c>
      <c r="Y176" s="6">
        <v>118084</v>
      </c>
      <c r="Z176" s="1" t="s">
        <v>1045</v>
      </c>
      <c r="AA176" s="6">
        <v>1180.8399999999999</v>
      </c>
      <c r="AB176" s="1" t="s">
        <v>580</v>
      </c>
      <c r="AC176" s="1" t="s">
        <v>974</v>
      </c>
      <c r="AD176" s="1" t="s">
        <v>657</v>
      </c>
      <c r="AE176" s="1" t="s">
        <v>780</v>
      </c>
      <c r="AF176" s="6">
        <v>28288</v>
      </c>
      <c r="AG176" s="6">
        <v>28288</v>
      </c>
      <c r="AH176" s="1" t="s">
        <v>993</v>
      </c>
      <c r="AI176" s="6">
        <v>89796</v>
      </c>
      <c r="AJ176" s="6">
        <v>0.76044171945394801</v>
      </c>
      <c r="AK176" s="1" t="s">
        <v>993</v>
      </c>
      <c r="AL176" s="1" t="s">
        <v>337</v>
      </c>
      <c r="AM176" s="1" t="s">
        <v>583</v>
      </c>
      <c r="AN176" s="1" t="s">
        <v>36</v>
      </c>
      <c r="AO176" s="6">
        <v>89796</v>
      </c>
      <c r="AP176" s="6">
        <v>0.76044171945394801</v>
      </c>
      <c r="AQ176" s="2" t="str">
        <f>HYPERLINK("https://auctions.prozorro.gov.ua/tenders/2b702faa7ab64117b918365e360a8b80")</f>
        <v>https://auctions.prozorro.gov.ua/tenders/2b702faa7ab64117b918365e360a8b80</v>
      </c>
      <c r="AR176" s="7">
        <v>44412.478730080198</v>
      </c>
      <c r="AS176" s="5">
        <v>44413</v>
      </c>
      <c r="AT176" s="5">
        <v>44432</v>
      </c>
      <c r="AU176" s="1" t="s">
        <v>1023</v>
      </c>
      <c r="AV176" s="7">
        <v>44424.462574557583</v>
      </c>
      <c r="AW176" s="1" t="s">
        <v>438</v>
      </c>
      <c r="AX176" s="6">
        <v>28288</v>
      </c>
      <c r="AY176" s="1"/>
      <c r="AZ176" s="5">
        <v>44500</v>
      </c>
      <c r="BA176" s="5">
        <v>44421</v>
      </c>
      <c r="BB176" s="5">
        <v>44421</v>
      </c>
      <c r="BC176" s="7">
        <v>44561</v>
      </c>
      <c r="BD176" s="1" t="s">
        <v>1044</v>
      </c>
      <c r="BE176" s="1"/>
      <c r="BF176" s="1"/>
      <c r="BG176" s="1" t="s">
        <v>339</v>
      </c>
    </row>
    <row r="177" spans="1:59" x14ac:dyDescent="0.25">
      <c r="A177" s="4">
        <v>172</v>
      </c>
      <c r="B177" s="2" t="str">
        <f>HYPERLINK("https://my.zakupivli.pro/remote/dispatcher/state_purchase_view/28207752", "UA-2021-07-14-000190-c")</f>
        <v>UA-2021-07-14-000190-c</v>
      </c>
      <c r="C177" s="2" t="s">
        <v>777</v>
      </c>
      <c r="D177" s="1" t="s">
        <v>696</v>
      </c>
      <c r="E177" s="1" t="s">
        <v>696</v>
      </c>
      <c r="F177" s="1" t="s">
        <v>255</v>
      </c>
      <c r="G177" s="1" t="s">
        <v>368</v>
      </c>
      <c r="H177" s="1" t="s">
        <v>689</v>
      </c>
      <c r="I177" s="1" t="s">
        <v>974</v>
      </c>
      <c r="J177" s="1" t="s">
        <v>635</v>
      </c>
      <c r="K177" s="1" t="s">
        <v>70</v>
      </c>
      <c r="L177" s="1" t="s">
        <v>57</v>
      </c>
      <c r="M177" s="1" t="s">
        <v>57</v>
      </c>
      <c r="N177" s="1" t="s">
        <v>57</v>
      </c>
      <c r="O177" s="5">
        <v>44391</v>
      </c>
      <c r="P177" s="1"/>
      <c r="Q177" s="1"/>
      <c r="R177" s="1"/>
      <c r="S177" s="1"/>
      <c r="T177" s="1" t="s">
        <v>1019</v>
      </c>
      <c r="U177" s="4">
        <v>1</v>
      </c>
      <c r="V177" s="6">
        <v>550</v>
      </c>
      <c r="W177" s="1" t="s">
        <v>777</v>
      </c>
      <c r="X177" s="1">
        <v>1</v>
      </c>
      <c r="Y177" s="6">
        <v>550</v>
      </c>
      <c r="Z177" s="1" t="s">
        <v>1049</v>
      </c>
      <c r="AA177" s="1" t="s">
        <v>1037</v>
      </c>
      <c r="AB177" s="1" t="s">
        <v>580</v>
      </c>
      <c r="AC177" s="1" t="s">
        <v>780</v>
      </c>
      <c r="AD177" s="1" t="s">
        <v>657</v>
      </c>
      <c r="AE177" s="1" t="s">
        <v>780</v>
      </c>
      <c r="AF177" s="6">
        <v>550</v>
      </c>
      <c r="AG177" s="6">
        <v>550</v>
      </c>
      <c r="AH177" s="1"/>
      <c r="AI177" s="6">
        <v>0</v>
      </c>
      <c r="AJ177" s="6">
        <v>0</v>
      </c>
      <c r="AK177" s="1" t="s">
        <v>667</v>
      </c>
      <c r="AL177" s="1" t="s">
        <v>431</v>
      </c>
      <c r="AM177" s="1"/>
      <c r="AN177" s="1" t="s">
        <v>15</v>
      </c>
      <c r="AO177" s="1"/>
      <c r="AP177" s="1"/>
      <c r="AQ177" s="2"/>
      <c r="AR177" s="1"/>
      <c r="AS177" s="1"/>
      <c r="AT177" s="1"/>
      <c r="AU177" s="1" t="s">
        <v>1023</v>
      </c>
      <c r="AV177" s="7">
        <v>44391.357924091004</v>
      </c>
      <c r="AW177" s="1" t="s">
        <v>174</v>
      </c>
      <c r="AX177" s="6">
        <v>550</v>
      </c>
      <c r="AY177" s="5">
        <v>44389</v>
      </c>
      <c r="AZ177" s="5">
        <v>44561</v>
      </c>
      <c r="BA177" s="5">
        <v>44389</v>
      </c>
      <c r="BB177" s="5">
        <v>44389</v>
      </c>
      <c r="BC177" s="7">
        <v>44561</v>
      </c>
      <c r="BD177" s="1" t="s">
        <v>1044</v>
      </c>
      <c r="BE177" s="1"/>
      <c r="BF177" s="1"/>
      <c r="BG177" s="1" t="s">
        <v>55</v>
      </c>
    </row>
    <row r="178" spans="1:59" x14ac:dyDescent="0.25">
      <c r="A178" s="4">
        <v>173</v>
      </c>
      <c r="B178" s="2" t="str">
        <f>HYPERLINK("https://my.zakupivli.pro/remote/dispatcher/state_purchase_view/28136287", "UA-2021-07-12-000663-c")</f>
        <v>UA-2021-07-12-000663-c</v>
      </c>
      <c r="C178" s="2" t="s">
        <v>777</v>
      </c>
      <c r="D178" s="1" t="s">
        <v>736</v>
      </c>
      <c r="E178" s="1" t="s">
        <v>736</v>
      </c>
      <c r="F178" s="1" t="s">
        <v>255</v>
      </c>
      <c r="G178" s="1" t="s">
        <v>559</v>
      </c>
      <c r="H178" s="1" t="s">
        <v>689</v>
      </c>
      <c r="I178" s="1" t="s">
        <v>974</v>
      </c>
      <c r="J178" s="1" t="s">
        <v>635</v>
      </c>
      <c r="K178" s="1" t="s">
        <v>70</v>
      </c>
      <c r="L178" s="1" t="s">
        <v>57</v>
      </c>
      <c r="M178" s="1" t="s">
        <v>57</v>
      </c>
      <c r="N178" s="1" t="s">
        <v>57</v>
      </c>
      <c r="O178" s="5">
        <v>44389</v>
      </c>
      <c r="P178" s="1"/>
      <c r="Q178" s="1"/>
      <c r="R178" s="1"/>
      <c r="S178" s="1"/>
      <c r="T178" s="1" t="s">
        <v>1019</v>
      </c>
      <c r="U178" s="4">
        <v>1</v>
      </c>
      <c r="V178" s="6">
        <v>2998</v>
      </c>
      <c r="W178" s="1" t="s">
        <v>777</v>
      </c>
      <c r="X178" s="1">
        <v>1</v>
      </c>
      <c r="Y178" s="6">
        <v>2998</v>
      </c>
      <c r="Z178" s="1" t="s">
        <v>1043</v>
      </c>
      <c r="AA178" s="1" t="s">
        <v>1037</v>
      </c>
      <c r="AB178" s="1" t="s">
        <v>580</v>
      </c>
      <c r="AC178" s="1" t="s">
        <v>780</v>
      </c>
      <c r="AD178" s="1" t="s">
        <v>657</v>
      </c>
      <c r="AE178" s="1" t="s">
        <v>780</v>
      </c>
      <c r="AF178" s="6">
        <v>2998</v>
      </c>
      <c r="AG178" s="6">
        <v>2998</v>
      </c>
      <c r="AH178" s="1"/>
      <c r="AI178" s="6">
        <v>0</v>
      </c>
      <c r="AJ178" s="6">
        <v>0</v>
      </c>
      <c r="AK178" s="1" t="s">
        <v>955</v>
      </c>
      <c r="AL178" s="1" t="s">
        <v>389</v>
      </c>
      <c r="AM178" s="1"/>
      <c r="AN178" s="1" t="s">
        <v>5</v>
      </c>
      <c r="AO178" s="1"/>
      <c r="AP178" s="1"/>
      <c r="AQ178" s="2"/>
      <c r="AR178" s="1"/>
      <c r="AS178" s="1"/>
      <c r="AT178" s="1"/>
      <c r="AU178" s="1" t="s">
        <v>1023</v>
      </c>
      <c r="AV178" s="7">
        <v>44389.394577345673</v>
      </c>
      <c r="AW178" s="1" t="s">
        <v>115</v>
      </c>
      <c r="AX178" s="6">
        <v>2998</v>
      </c>
      <c r="AY178" s="5">
        <v>44386</v>
      </c>
      <c r="AZ178" s="5">
        <v>44561</v>
      </c>
      <c r="BA178" s="5">
        <v>44386</v>
      </c>
      <c r="BB178" s="5">
        <v>44386</v>
      </c>
      <c r="BC178" s="7">
        <v>44561</v>
      </c>
      <c r="BD178" s="1" t="s">
        <v>1044</v>
      </c>
      <c r="BE178" s="1"/>
      <c r="BF178" s="1"/>
      <c r="BG178" s="1" t="s">
        <v>55</v>
      </c>
    </row>
    <row r="179" spans="1:59" x14ac:dyDescent="0.25">
      <c r="A179" s="4">
        <v>174</v>
      </c>
      <c r="B179" s="2" t="str">
        <f>HYPERLINK("https://my.zakupivli.pro/remote/dispatcher/state_purchase_view/28060159", "UA-2021-07-08-001236-c")</f>
        <v>UA-2021-07-08-001236-c</v>
      </c>
      <c r="C179" s="2" t="s">
        <v>777</v>
      </c>
      <c r="D179" s="1" t="s">
        <v>938</v>
      </c>
      <c r="E179" s="1" t="s">
        <v>938</v>
      </c>
      <c r="F179" s="1" t="s">
        <v>255</v>
      </c>
      <c r="G179" s="1" t="s">
        <v>526</v>
      </c>
      <c r="H179" s="1" t="s">
        <v>689</v>
      </c>
      <c r="I179" s="1" t="s">
        <v>974</v>
      </c>
      <c r="J179" s="1" t="s">
        <v>635</v>
      </c>
      <c r="K179" s="1" t="s">
        <v>70</v>
      </c>
      <c r="L179" s="1" t="s">
        <v>57</v>
      </c>
      <c r="M179" s="1" t="s">
        <v>57</v>
      </c>
      <c r="N179" s="1" t="s">
        <v>57</v>
      </c>
      <c r="O179" s="5">
        <v>44385</v>
      </c>
      <c r="P179" s="1"/>
      <c r="Q179" s="1"/>
      <c r="R179" s="1"/>
      <c r="S179" s="1"/>
      <c r="T179" s="1" t="s">
        <v>1019</v>
      </c>
      <c r="U179" s="4">
        <v>1</v>
      </c>
      <c r="V179" s="6">
        <v>537</v>
      </c>
      <c r="W179" s="1" t="s">
        <v>777</v>
      </c>
      <c r="X179" s="1">
        <v>1</v>
      </c>
      <c r="Y179" s="6">
        <v>537</v>
      </c>
      <c r="Z179" s="1" t="s">
        <v>1043</v>
      </c>
      <c r="AA179" s="1" t="s">
        <v>1037</v>
      </c>
      <c r="AB179" s="1" t="s">
        <v>580</v>
      </c>
      <c r="AC179" s="1" t="s">
        <v>780</v>
      </c>
      <c r="AD179" s="1" t="s">
        <v>657</v>
      </c>
      <c r="AE179" s="1" t="s">
        <v>780</v>
      </c>
      <c r="AF179" s="6">
        <v>537</v>
      </c>
      <c r="AG179" s="6">
        <v>537</v>
      </c>
      <c r="AH179" s="1"/>
      <c r="AI179" s="6">
        <v>0</v>
      </c>
      <c r="AJ179" s="6">
        <v>0</v>
      </c>
      <c r="AK179" s="1" t="s">
        <v>1007</v>
      </c>
      <c r="AL179" s="1" t="s">
        <v>394</v>
      </c>
      <c r="AM179" s="1"/>
      <c r="AN179" s="1" t="s">
        <v>33</v>
      </c>
      <c r="AO179" s="1"/>
      <c r="AP179" s="1"/>
      <c r="AQ179" s="2"/>
      <c r="AR179" s="1"/>
      <c r="AS179" s="1"/>
      <c r="AT179" s="1"/>
      <c r="AU179" s="1" t="s">
        <v>1023</v>
      </c>
      <c r="AV179" s="7">
        <v>44385.403911011585</v>
      </c>
      <c r="AW179" s="1" t="s">
        <v>317</v>
      </c>
      <c r="AX179" s="6">
        <v>537</v>
      </c>
      <c r="AY179" s="5">
        <v>44383</v>
      </c>
      <c r="AZ179" s="5">
        <v>44408</v>
      </c>
      <c r="BA179" s="5">
        <v>44383</v>
      </c>
      <c r="BB179" s="5">
        <v>44383</v>
      </c>
      <c r="BC179" s="7">
        <v>44408</v>
      </c>
      <c r="BD179" s="1" t="s">
        <v>1044</v>
      </c>
      <c r="BE179" s="1"/>
      <c r="BF179" s="1"/>
      <c r="BG179" s="1" t="s">
        <v>55</v>
      </c>
    </row>
    <row r="180" spans="1:59" x14ac:dyDescent="0.25">
      <c r="A180" s="4">
        <v>175</v>
      </c>
      <c r="B180" s="2" t="str">
        <f>HYPERLINK("https://my.zakupivli.pro/remote/dispatcher/state_purchase_view/28059030", "UA-2021-07-08-000894-c")</f>
        <v>UA-2021-07-08-000894-c</v>
      </c>
      <c r="C180" s="2" t="s">
        <v>777</v>
      </c>
      <c r="D180" s="1" t="s">
        <v>985</v>
      </c>
      <c r="E180" s="1" t="s">
        <v>985</v>
      </c>
      <c r="F180" s="1" t="s">
        <v>255</v>
      </c>
      <c r="G180" s="1" t="s">
        <v>465</v>
      </c>
      <c r="H180" s="1" t="s">
        <v>689</v>
      </c>
      <c r="I180" s="1" t="s">
        <v>974</v>
      </c>
      <c r="J180" s="1" t="s">
        <v>635</v>
      </c>
      <c r="K180" s="1" t="s">
        <v>70</v>
      </c>
      <c r="L180" s="1" t="s">
        <v>57</v>
      </c>
      <c r="M180" s="1" t="s">
        <v>57</v>
      </c>
      <c r="N180" s="1" t="s">
        <v>57</v>
      </c>
      <c r="O180" s="5">
        <v>44385</v>
      </c>
      <c r="P180" s="1"/>
      <c r="Q180" s="1"/>
      <c r="R180" s="1"/>
      <c r="S180" s="1"/>
      <c r="T180" s="1" t="s">
        <v>1019</v>
      </c>
      <c r="U180" s="4">
        <v>1</v>
      </c>
      <c r="V180" s="6">
        <v>693</v>
      </c>
      <c r="W180" s="1" t="s">
        <v>777</v>
      </c>
      <c r="X180" s="1">
        <v>9</v>
      </c>
      <c r="Y180" s="6">
        <v>77</v>
      </c>
      <c r="Z180" s="1" t="s">
        <v>1042</v>
      </c>
      <c r="AA180" s="1" t="s">
        <v>1037</v>
      </c>
      <c r="AB180" s="1" t="s">
        <v>580</v>
      </c>
      <c r="AC180" s="1" t="s">
        <v>780</v>
      </c>
      <c r="AD180" s="1" t="s">
        <v>657</v>
      </c>
      <c r="AE180" s="1" t="s">
        <v>780</v>
      </c>
      <c r="AF180" s="6">
        <v>693</v>
      </c>
      <c r="AG180" s="6">
        <v>77</v>
      </c>
      <c r="AH180" s="1"/>
      <c r="AI180" s="6">
        <v>0</v>
      </c>
      <c r="AJ180" s="6">
        <v>0</v>
      </c>
      <c r="AK180" s="1" t="s">
        <v>753</v>
      </c>
      <c r="AL180" s="1" t="s">
        <v>318</v>
      </c>
      <c r="AM180" s="1"/>
      <c r="AN180" s="1" t="s">
        <v>45</v>
      </c>
      <c r="AO180" s="1"/>
      <c r="AP180" s="1"/>
      <c r="AQ180" s="2"/>
      <c r="AR180" s="1"/>
      <c r="AS180" s="1"/>
      <c r="AT180" s="1"/>
      <c r="AU180" s="1" t="s">
        <v>1023</v>
      </c>
      <c r="AV180" s="7">
        <v>44385.389314148808</v>
      </c>
      <c r="AW180" s="1" t="s">
        <v>69</v>
      </c>
      <c r="AX180" s="6">
        <v>693</v>
      </c>
      <c r="AY180" s="5">
        <v>44383</v>
      </c>
      <c r="AZ180" s="5">
        <v>44561</v>
      </c>
      <c r="BA180" s="5">
        <v>44383</v>
      </c>
      <c r="BB180" s="5">
        <v>44383</v>
      </c>
      <c r="BC180" s="7">
        <v>44561</v>
      </c>
      <c r="BD180" s="1" t="s">
        <v>1044</v>
      </c>
      <c r="BE180" s="1"/>
      <c r="BF180" s="1"/>
      <c r="BG180" s="1" t="s">
        <v>55</v>
      </c>
    </row>
    <row r="181" spans="1:59" x14ac:dyDescent="0.25">
      <c r="A181" s="4">
        <v>176</v>
      </c>
      <c r="B181" s="2" t="str">
        <f>HYPERLINK("https://my.zakupivli.pro/remote/dispatcher/state_purchase_view/28058193", "UA-2021-07-08-000650-c")</f>
        <v>UA-2021-07-08-000650-c</v>
      </c>
      <c r="C181" s="2" t="s">
        <v>777</v>
      </c>
      <c r="D181" s="1" t="s">
        <v>925</v>
      </c>
      <c r="E181" s="1" t="s">
        <v>925</v>
      </c>
      <c r="F181" s="1" t="s">
        <v>255</v>
      </c>
      <c r="G181" s="1" t="s">
        <v>473</v>
      </c>
      <c r="H181" s="1" t="s">
        <v>689</v>
      </c>
      <c r="I181" s="1" t="s">
        <v>974</v>
      </c>
      <c r="J181" s="1" t="s">
        <v>635</v>
      </c>
      <c r="K181" s="1" t="s">
        <v>70</v>
      </c>
      <c r="L181" s="1" t="s">
        <v>57</v>
      </c>
      <c r="M181" s="1" t="s">
        <v>57</v>
      </c>
      <c r="N181" s="1" t="s">
        <v>57</v>
      </c>
      <c r="O181" s="5">
        <v>44385</v>
      </c>
      <c r="P181" s="1"/>
      <c r="Q181" s="1"/>
      <c r="R181" s="1"/>
      <c r="S181" s="1"/>
      <c r="T181" s="1" t="s">
        <v>1019</v>
      </c>
      <c r="U181" s="4">
        <v>1</v>
      </c>
      <c r="V181" s="6">
        <v>72</v>
      </c>
      <c r="W181" s="1" t="s">
        <v>777</v>
      </c>
      <c r="X181" s="1">
        <v>50</v>
      </c>
      <c r="Y181" s="6">
        <v>1.44</v>
      </c>
      <c r="Z181" s="1" t="s">
        <v>1049</v>
      </c>
      <c r="AA181" s="1" t="s">
        <v>1037</v>
      </c>
      <c r="AB181" s="1" t="s">
        <v>580</v>
      </c>
      <c r="AC181" s="1" t="s">
        <v>780</v>
      </c>
      <c r="AD181" s="1" t="s">
        <v>657</v>
      </c>
      <c r="AE181" s="1" t="s">
        <v>780</v>
      </c>
      <c r="AF181" s="6">
        <v>72</v>
      </c>
      <c r="AG181" s="6">
        <v>1.44</v>
      </c>
      <c r="AH181" s="1"/>
      <c r="AI181" s="6">
        <v>0</v>
      </c>
      <c r="AJ181" s="6">
        <v>0</v>
      </c>
      <c r="AK181" s="1" t="s">
        <v>753</v>
      </c>
      <c r="AL181" s="1" t="s">
        <v>318</v>
      </c>
      <c r="AM181" s="1"/>
      <c r="AN181" s="1" t="s">
        <v>45</v>
      </c>
      <c r="AO181" s="1"/>
      <c r="AP181" s="1"/>
      <c r="AQ181" s="2"/>
      <c r="AR181" s="1"/>
      <c r="AS181" s="1"/>
      <c r="AT181" s="1"/>
      <c r="AU181" s="1" t="s">
        <v>1023</v>
      </c>
      <c r="AV181" s="7">
        <v>44385.382739048313</v>
      </c>
      <c r="AW181" s="1" t="s">
        <v>69</v>
      </c>
      <c r="AX181" s="6">
        <v>72</v>
      </c>
      <c r="AY181" s="5">
        <v>44383</v>
      </c>
      <c r="AZ181" s="5">
        <v>44561</v>
      </c>
      <c r="BA181" s="5">
        <v>44383</v>
      </c>
      <c r="BB181" s="5">
        <v>44383</v>
      </c>
      <c r="BC181" s="7">
        <v>44561</v>
      </c>
      <c r="BD181" s="1" t="s">
        <v>1044</v>
      </c>
      <c r="BE181" s="1"/>
      <c r="BF181" s="1"/>
      <c r="BG181" s="1" t="s">
        <v>55</v>
      </c>
    </row>
    <row r="182" spans="1:59" x14ac:dyDescent="0.25">
      <c r="A182" s="4">
        <v>177</v>
      </c>
      <c r="B182" s="2" t="str">
        <f>HYPERLINK("https://my.zakupivli.pro/remote/dispatcher/state_purchase_view/28057422", "UA-2021-07-08-000421-c")</f>
        <v>UA-2021-07-08-000421-c</v>
      </c>
      <c r="C182" s="2" t="s">
        <v>777</v>
      </c>
      <c r="D182" s="1" t="s">
        <v>900</v>
      </c>
      <c r="E182" s="1" t="s">
        <v>900</v>
      </c>
      <c r="F182" s="1" t="s">
        <v>255</v>
      </c>
      <c r="G182" s="1" t="s">
        <v>463</v>
      </c>
      <c r="H182" s="1" t="s">
        <v>689</v>
      </c>
      <c r="I182" s="1" t="s">
        <v>974</v>
      </c>
      <c r="J182" s="1" t="s">
        <v>635</v>
      </c>
      <c r="K182" s="1" t="s">
        <v>70</v>
      </c>
      <c r="L182" s="1" t="s">
        <v>57</v>
      </c>
      <c r="M182" s="1" t="s">
        <v>57</v>
      </c>
      <c r="N182" s="1" t="s">
        <v>57</v>
      </c>
      <c r="O182" s="5">
        <v>44385</v>
      </c>
      <c r="P182" s="1"/>
      <c r="Q182" s="1"/>
      <c r="R182" s="1"/>
      <c r="S182" s="1"/>
      <c r="T182" s="1" t="s">
        <v>1019</v>
      </c>
      <c r="U182" s="4">
        <v>1</v>
      </c>
      <c r="V182" s="6">
        <v>960</v>
      </c>
      <c r="W182" s="1" t="s">
        <v>777</v>
      </c>
      <c r="X182" s="1">
        <v>2.5</v>
      </c>
      <c r="Y182" s="6">
        <v>384</v>
      </c>
      <c r="Z182" s="1" t="s">
        <v>1049</v>
      </c>
      <c r="AA182" s="1" t="s">
        <v>1037</v>
      </c>
      <c r="AB182" s="1" t="s">
        <v>580</v>
      </c>
      <c r="AC182" s="1" t="s">
        <v>780</v>
      </c>
      <c r="AD182" s="1" t="s">
        <v>657</v>
      </c>
      <c r="AE182" s="1" t="s">
        <v>780</v>
      </c>
      <c r="AF182" s="6">
        <v>960</v>
      </c>
      <c r="AG182" s="6">
        <v>480</v>
      </c>
      <c r="AH182" s="1"/>
      <c r="AI182" s="6">
        <v>0</v>
      </c>
      <c r="AJ182" s="6">
        <v>0</v>
      </c>
      <c r="AK182" s="1" t="s">
        <v>753</v>
      </c>
      <c r="AL182" s="1" t="s">
        <v>318</v>
      </c>
      <c r="AM182" s="1"/>
      <c r="AN182" s="1" t="s">
        <v>45</v>
      </c>
      <c r="AO182" s="1"/>
      <c r="AP182" s="1"/>
      <c r="AQ182" s="2"/>
      <c r="AR182" s="1"/>
      <c r="AS182" s="1"/>
      <c r="AT182" s="1"/>
      <c r="AU182" s="1" t="s">
        <v>1023</v>
      </c>
      <c r="AV182" s="7">
        <v>44385.366919957662</v>
      </c>
      <c r="AW182" s="1" t="s">
        <v>69</v>
      </c>
      <c r="AX182" s="6">
        <v>960</v>
      </c>
      <c r="AY182" s="5">
        <v>44383</v>
      </c>
      <c r="AZ182" s="5">
        <v>44561</v>
      </c>
      <c r="BA182" s="5">
        <v>44383</v>
      </c>
      <c r="BB182" s="5">
        <v>44383</v>
      </c>
      <c r="BC182" s="7">
        <v>44561</v>
      </c>
      <c r="BD182" s="1" t="s">
        <v>1044</v>
      </c>
      <c r="BE182" s="1"/>
      <c r="BF182" s="1"/>
      <c r="BG182" s="1" t="s">
        <v>55</v>
      </c>
    </row>
    <row r="183" spans="1:59" x14ac:dyDescent="0.25">
      <c r="A183" s="4">
        <v>178</v>
      </c>
      <c r="B183" s="2" t="str">
        <f>HYPERLINK("https://my.zakupivli.pro/remote/dispatcher/state_purchase_view/27973896", "UA-2021-07-05-009289-c")</f>
        <v>UA-2021-07-05-009289-c</v>
      </c>
      <c r="C183" s="2" t="s">
        <v>777</v>
      </c>
      <c r="D183" s="1" t="s">
        <v>884</v>
      </c>
      <c r="E183" s="1" t="s">
        <v>884</v>
      </c>
      <c r="F183" s="1" t="s">
        <v>255</v>
      </c>
      <c r="G183" s="1" t="s">
        <v>478</v>
      </c>
      <c r="H183" s="1" t="s">
        <v>689</v>
      </c>
      <c r="I183" s="1" t="s">
        <v>974</v>
      </c>
      <c r="J183" s="1" t="s">
        <v>635</v>
      </c>
      <c r="K183" s="1" t="s">
        <v>70</v>
      </c>
      <c r="L183" s="1" t="s">
        <v>57</v>
      </c>
      <c r="M183" s="1" t="s">
        <v>57</v>
      </c>
      <c r="N183" s="1" t="s">
        <v>57</v>
      </c>
      <c r="O183" s="5">
        <v>44382</v>
      </c>
      <c r="P183" s="1"/>
      <c r="Q183" s="1"/>
      <c r="R183" s="1"/>
      <c r="S183" s="1"/>
      <c r="T183" s="1" t="s">
        <v>1019</v>
      </c>
      <c r="U183" s="4">
        <v>1</v>
      </c>
      <c r="V183" s="6">
        <v>9950</v>
      </c>
      <c r="W183" s="1" t="s">
        <v>777</v>
      </c>
      <c r="X183" s="1">
        <v>1</v>
      </c>
      <c r="Y183" s="6">
        <v>9950</v>
      </c>
      <c r="Z183" s="1" t="s">
        <v>1043</v>
      </c>
      <c r="AA183" s="1" t="s">
        <v>1037</v>
      </c>
      <c r="AB183" s="1" t="s">
        <v>580</v>
      </c>
      <c r="AC183" s="1" t="s">
        <v>974</v>
      </c>
      <c r="AD183" s="1" t="s">
        <v>657</v>
      </c>
      <c r="AE183" s="1" t="s">
        <v>780</v>
      </c>
      <c r="AF183" s="6">
        <v>9950</v>
      </c>
      <c r="AG183" s="6">
        <v>9950</v>
      </c>
      <c r="AH183" s="1"/>
      <c r="AI183" s="6">
        <v>0</v>
      </c>
      <c r="AJ183" s="6">
        <v>0</v>
      </c>
      <c r="AK183" s="1" t="s">
        <v>991</v>
      </c>
      <c r="AL183" s="1" t="s">
        <v>67</v>
      </c>
      <c r="AM183" s="1"/>
      <c r="AN183" s="1" t="s">
        <v>53</v>
      </c>
      <c r="AO183" s="1"/>
      <c r="AP183" s="1"/>
      <c r="AQ183" s="2"/>
      <c r="AR183" s="1"/>
      <c r="AS183" s="1"/>
      <c r="AT183" s="1"/>
      <c r="AU183" s="1" t="s">
        <v>1023</v>
      </c>
      <c r="AV183" s="7">
        <v>44382.700522938991</v>
      </c>
      <c r="AW183" s="1" t="s">
        <v>322</v>
      </c>
      <c r="AX183" s="6">
        <v>9950</v>
      </c>
      <c r="AY183" s="1"/>
      <c r="AZ183" s="5">
        <v>44561</v>
      </c>
      <c r="BA183" s="5">
        <v>44382</v>
      </c>
      <c r="BB183" s="5">
        <v>44382</v>
      </c>
      <c r="BC183" s="7">
        <v>44561</v>
      </c>
      <c r="BD183" s="1" t="s">
        <v>1044</v>
      </c>
      <c r="BE183" s="1"/>
      <c r="BF183" s="1"/>
      <c r="BG183" s="1" t="s">
        <v>55</v>
      </c>
    </row>
    <row r="184" spans="1:59" x14ac:dyDescent="0.25">
      <c r="A184" s="4">
        <v>179</v>
      </c>
      <c r="B184" s="2" t="str">
        <f>HYPERLINK("https://my.zakupivli.pro/remote/dispatcher/state_purchase_view/27973799", "UA-2021-07-05-009235-c")</f>
        <v>UA-2021-07-05-009235-c</v>
      </c>
      <c r="C184" s="2" t="s">
        <v>777</v>
      </c>
      <c r="D184" s="1" t="s">
        <v>800</v>
      </c>
      <c r="E184" s="1" t="s">
        <v>800</v>
      </c>
      <c r="F184" s="1" t="s">
        <v>255</v>
      </c>
      <c r="G184" s="1" t="s">
        <v>242</v>
      </c>
      <c r="H184" s="1" t="s">
        <v>689</v>
      </c>
      <c r="I184" s="1" t="s">
        <v>974</v>
      </c>
      <c r="J184" s="1" t="s">
        <v>635</v>
      </c>
      <c r="K184" s="1" t="s">
        <v>70</v>
      </c>
      <c r="L184" s="1" t="s">
        <v>57</v>
      </c>
      <c r="M184" s="1" t="s">
        <v>57</v>
      </c>
      <c r="N184" s="1" t="s">
        <v>57</v>
      </c>
      <c r="O184" s="5">
        <v>44382</v>
      </c>
      <c r="P184" s="1"/>
      <c r="Q184" s="1"/>
      <c r="R184" s="1"/>
      <c r="S184" s="1"/>
      <c r="T184" s="1" t="s">
        <v>1019</v>
      </c>
      <c r="U184" s="4">
        <v>1</v>
      </c>
      <c r="V184" s="6">
        <v>339</v>
      </c>
      <c r="W184" s="1" t="s">
        <v>777</v>
      </c>
      <c r="X184" s="1">
        <v>9</v>
      </c>
      <c r="Y184" s="6">
        <v>37.67</v>
      </c>
      <c r="Z184" s="1" t="s">
        <v>1048</v>
      </c>
      <c r="AA184" s="1" t="s">
        <v>1037</v>
      </c>
      <c r="AB184" s="1" t="s">
        <v>580</v>
      </c>
      <c r="AC184" s="1" t="s">
        <v>780</v>
      </c>
      <c r="AD184" s="1" t="s">
        <v>657</v>
      </c>
      <c r="AE184" s="1" t="s">
        <v>780</v>
      </c>
      <c r="AF184" s="6">
        <v>339</v>
      </c>
      <c r="AG184" s="6">
        <v>37.666666666666664</v>
      </c>
      <c r="AH184" s="1"/>
      <c r="AI184" s="6">
        <v>0</v>
      </c>
      <c r="AJ184" s="6">
        <v>0</v>
      </c>
      <c r="AK184" s="1" t="s">
        <v>742</v>
      </c>
      <c r="AL184" s="1" t="s">
        <v>314</v>
      </c>
      <c r="AM184" s="1"/>
      <c r="AN184" s="1" t="s">
        <v>35</v>
      </c>
      <c r="AO184" s="1"/>
      <c r="AP184" s="1"/>
      <c r="AQ184" s="2"/>
      <c r="AR184" s="1"/>
      <c r="AS184" s="1"/>
      <c r="AT184" s="1"/>
      <c r="AU184" s="1" t="s">
        <v>1023</v>
      </c>
      <c r="AV184" s="7">
        <v>44382.69772826141</v>
      </c>
      <c r="AW184" s="1" t="s">
        <v>173</v>
      </c>
      <c r="AX184" s="6">
        <v>339</v>
      </c>
      <c r="AY184" s="5">
        <v>44379</v>
      </c>
      <c r="AZ184" s="5">
        <v>44561</v>
      </c>
      <c r="BA184" s="5">
        <v>44379</v>
      </c>
      <c r="BB184" s="5">
        <v>44379</v>
      </c>
      <c r="BC184" s="7">
        <v>44561</v>
      </c>
      <c r="BD184" s="1" t="s">
        <v>1044</v>
      </c>
      <c r="BE184" s="1"/>
      <c r="BF184" s="1"/>
      <c r="BG184" s="1" t="s">
        <v>55</v>
      </c>
    </row>
    <row r="185" spans="1:59" x14ac:dyDescent="0.25">
      <c r="A185" s="4">
        <v>180</v>
      </c>
      <c r="B185" s="2" t="str">
        <f>HYPERLINK("https://my.zakupivli.pro/remote/dispatcher/state_purchase_view/27972925", "UA-2021-07-05-009010-c")</f>
        <v>UA-2021-07-05-009010-c</v>
      </c>
      <c r="C185" s="2" t="s">
        <v>777</v>
      </c>
      <c r="D185" s="1" t="s">
        <v>929</v>
      </c>
      <c r="E185" s="1" t="s">
        <v>929</v>
      </c>
      <c r="F185" s="1" t="s">
        <v>255</v>
      </c>
      <c r="G185" s="1" t="s">
        <v>427</v>
      </c>
      <c r="H185" s="1" t="s">
        <v>689</v>
      </c>
      <c r="I185" s="1" t="s">
        <v>974</v>
      </c>
      <c r="J185" s="1" t="s">
        <v>635</v>
      </c>
      <c r="K185" s="1" t="s">
        <v>70</v>
      </c>
      <c r="L185" s="1" t="s">
        <v>57</v>
      </c>
      <c r="M185" s="1" t="s">
        <v>57</v>
      </c>
      <c r="N185" s="1" t="s">
        <v>57</v>
      </c>
      <c r="O185" s="5">
        <v>44382</v>
      </c>
      <c r="P185" s="1"/>
      <c r="Q185" s="1"/>
      <c r="R185" s="1"/>
      <c r="S185" s="1"/>
      <c r="T185" s="1" t="s">
        <v>1019</v>
      </c>
      <c r="U185" s="4">
        <v>1</v>
      </c>
      <c r="V185" s="6">
        <v>270</v>
      </c>
      <c r="W185" s="1" t="s">
        <v>777</v>
      </c>
      <c r="X185" s="1">
        <v>6</v>
      </c>
      <c r="Y185" s="6">
        <v>45</v>
      </c>
      <c r="Z185" s="1" t="s">
        <v>1048</v>
      </c>
      <c r="AA185" s="1" t="s">
        <v>1037</v>
      </c>
      <c r="AB185" s="1" t="s">
        <v>580</v>
      </c>
      <c r="AC185" s="1" t="s">
        <v>780</v>
      </c>
      <c r="AD185" s="1" t="s">
        <v>657</v>
      </c>
      <c r="AE185" s="1" t="s">
        <v>780</v>
      </c>
      <c r="AF185" s="6">
        <v>270</v>
      </c>
      <c r="AG185" s="6">
        <v>45</v>
      </c>
      <c r="AH185" s="1"/>
      <c r="AI185" s="6">
        <v>0</v>
      </c>
      <c r="AJ185" s="6">
        <v>0</v>
      </c>
      <c r="AK185" s="1" t="s">
        <v>742</v>
      </c>
      <c r="AL185" s="1" t="s">
        <v>314</v>
      </c>
      <c r="AM185" s="1"/>
      <c r="AN185" s="1" t="s">
        <v>35</v>
      </c>
      <c r="AO185" s="1"/>
      <c r="AP185" s="1"/>
      <c r="AQ185" s="2"/>
      <c r="AR185" s="1"/>
      <c r="AS185" s="1"/>
      <c r="AT185" s="1"/>
      <c r="AU185" s="1" t="s">
        <v>1023</v>
      </c>
      <c r="AV185" s="7">
        <v>44382.686910063458</v>
      </c>
      <c r="AW185" s="1" t="s">
        <v>173</v>
      </c>
      <c r="AX185" s="6">
        <v>270</v>
      </c>
      <c r="AY185" s="5">
        <v>44379</v>
      </c>
      <c r="AZ185" s="5">
        <v>44561</v>
      </c>
      <c r="BA185" s="5">
        <v>44379</v>
      </c>
      <c r="BB185" s="5">
        <v>44379</v>
      </c>
      <c r="BC185" s="7">
        <v>44561</v>
      </c>
      <c r="BD185" s="1" t="s">
        <v>1044</v>
      </c>
      <c r="BE185" s="1"/>
      <c r="BF185" s="1"/>
      <c r="BG185" s="1" t="s">
        <v>55</v>
      </c>
    </row>
    <row r="186" spans="1:59" x14ac:dyDescent="0.25">
      <c r="A186" s="4">
        <v>181</v>
      </c>
      <c r="B186" s="2" t="str">
        <f>HYPERLINK("https://my.zakupivli.pro/remote/dispatcher/state_purchase_view/27971717", "UA-2021-07-05-008677-c")</f>
        <v>UA-2021-07-05-008677-c</v>
      </c>
      <c r="C186" s="2" t="s">
        <v>777</v>
      </c>
      <c r="D186" s="1" t="s">
        <v>628</v>
      </c>
      <c r="E186" s="1" t="s">
        <v>628</v>
      </c>
      <c r="F186" s="1" t="s">
        <v>255</v>
      </c>
      <c r="G186" s="1" t="s">
        <v>433</v>
      </c>
      <c r="H186" s="1" t="s">
        <v>689</v>
      </c>
      <c r="I186" s="1" t="s">
        <v>974</v>
      </c>
      <c r="J186" s="1" t="s">
        <v>635</v>
      </c>
      <c r="K186" s="1" t="s">
        <v>70</v>
      </c>
      <c r="L186" s="1" t="s">
        <v>57</v>
      </c>
      <c r="M186" s="1" t="s">
        <v>57</v>
      </c>
      <c r="N186" s="1" t="s">
        <v>57</v>
      </c>
      <c r="O186" s="5">
        <v>44382</v>
      </c>
      <c r="P186" s="1"/>
      <c r="Q186" s="1"/>
      <c r="R186" s="1"/>
      <c r="S186" s="1"/>
      <c r="T186" s="1" t="s">
        <v>1019</v>
      </c>
      <c r="U186" s="4">
        <v>1</v>
      </c>
      <c r="V186" s="6">
        <v>1232</v>
      </c>
      <c r="W186" s="1" t="s">
        <v>777</v>
      </c>
      <c r="X186" s="1">
        <v>62</v>
      </c>
      <c r="Y186" s="6">
        <v>19.87</v>
      </c>
      <c r="Z186" s="1" t="s">
        <v>1049</v>
      </c>
      <c r="AA186" s="1" t="s">
        <v>1037</v>
      </c>
      <c r="AB186" s="1" t="s">
        <v>580</v>
      </c>
      <c r="AC186" s="1" t="s">
        <v>780</v>
      </c>
      <c r="AD186" s="1" t="s">
        <v>657</v>
      </c>
      <c r="AE186" s="1" t="s">
        <v>780</v>
      </c>
      <c r="AF186" s="6">
        <v>1232</v>
      </c>
      <c r="AG186" s="6">
        <v>19.870967741935484</v>
      </c>
      <c r="AH186" s="1"/>
      <c r="AI186" s="6">
        <v>0</v>
      </c>
      <c r="AJ186" s="6">
        <v>0</v>
      </c>
      <c r="AK186" s="1" t="s">
        <v>742</v>
      </c>
      <c r="AL186" s="1" t="s">
        <v>314</v>
      </c>
      <c r="AM186" s="1"/>
      <c r="AN186" s="1" t="s">
        <v>35</v>
      </c>
      <c r="AO186" s="1"/>
      <c r="AP186" s="1"/>
      <c r="AQ186" s="2"/>
      <c r="AR186" s="1"/>
      <c r="AS186" s="1"/>
      <c r="AT186" s="1"/>
      <c r="AU186" s="1" t="s">
        <v>1023</v>
      </c>
      <c r="AV186" s="7">
        <v>44382.677704946029</v>
      </c>
      <c r="AW186" s="1" t="s">
        <v>173</v>
      </c>
      <c r="AX186" s="6">
        <v>1232</v>
      </c>
      <c r="AY186" s="5">
        <v>44379</v>
      </c>
      <c r="AZ186" s="5">
        <v>44561</v>
      </c>
      <c r="BA186" s="5">
        <v>44379</v>
      </c>
      <c r="BB186" s="5">
        <v>44379</v>
      </c>
      <c r="BC186" s="7">
        <v>44561</v>
      </c>
      <c r="BD186" s="1" t="s">
        <v>1044</v>
      </c>
      <c r="BE186" s="1"/>
      <c r="BF186" s="1"/>
      <c r="BG186" s="1" t="s">
        <v>55</v>
      </c>
    </row>
    <row r="187" spans="1:59" x14ac:dyDescent="0.25">
      <c r="A187" s="4">
        <v>182</v>
      </c>
      <c r="B187" s="2" t="str">
        <f>HYPERLINK("https://my.zakupivli.pro/remote/dispatcher/state_purchase_view/27967134", "UA-2021-07-05-007394-c")</f>
        <v>UA-2021-07-05-007394-c</v>
      </c>
      <c r="C187" s="2" t="s">
        <v>777</v>
      </c>
      <c r="D187" s="1" t="s">
        <v>728</v>
      </c>
      <c r="E187" s="1" t="s">
        <v>728</v>
      </c>
      <c r="F187" s="1" t="s">
        <v>255</v>
      </c>
      <c r="G187" s="1" t="s">
        <v>296</v>
      </c>
      <c r="H187" s="1" t="s">
        <v>689</v>
      </c>
      <c r="I187" s="1" t="s">
        <v>974</v>
      </c>
      <c r="J187" s="1" t="s">
        <v>635</v>
      </c>
      <c r="K187" s="1" t="s">
        <v>70</v>
      </c>
      <c r="L187" s="1" t="s">
        <v>57</v>
      </c>
      <c r="M187" s="1" t="s">
        <v>57</v>
      </c>
      <c r="N187" s="1" t="s">
        <v>57</v>
      </c>
      <c r="O187" s="5">
        <v>44382</v>
      </c>
      <c r="P187" s="1"/>
      <c r="Q187" s="1"/>
      <c r="R187" s="1"/>
      <c r="S187" s="1"/>
      <c r="T187" s="1" t="s">
        <v>1019</v>
      </c>
      <c r="U187" s="4">
        <v>1</v>
      </c>
      <c r="V187" s="6">
        <v>2970</v>
      </c>
      <c r="W187" s="1" t="s">
        <v>777</v>
      </c>
      <c r="X187" s="1">
        <v>3000</v>
      </c>
      <c r="Y187" s="6">
        <v>0.99</v>
      </c>
      <c r="Z187" s="1" t="s">
        <v>1049</v>
      </c>
      <c r="AA187" s="1" t="s">
        <v>1037</v>
      </c>
      <c r="AB187" s="1" t="s">
        <v>580</v>
      </c>
      <c r="AC187" s="1" t="s">
        <v>780</v>
      </c>
      <c r="AD187" s="1" t="s">
        <v>657</v>
      </c>
      <c r="AE187" s="1" t="s">
        <v>780</v>
      </c>
      <c r="AF187" s="6">
        <v>2970</v>
      </c>
      <c r="AG187" s="6">
        <v>0.99</v>
      </c>
      <c r="AH187" s="1"/>
      <c r="AI187" s="6">
        <v>0</v>
      </c>
      <c r="AJ187" s="6">
        <v>0</v>
      </c>
      <c r="AK187" s="1" t="s">
        <v>789</v>
      </c>
      <c r="AL187" s="1" t="s">
        <v>300</v>
      </c>
      <c r="AM187" s="1"/>
      <c r="AN187" s="1" t="s">
        <v>23</v>
      </c>
      <c r="AO187" s="1"/>
      <c r="AP187" s="1"/>
      <c r="AQ187" s="2"/>
      <c r="AR187" s="1"/>
      <c r="AS187" s="1"/>
      <c r="AT187" s="1"/>
      <c r="AU187" s="1" t="s">
        <v>1023</v>
      </c>
      <c r="AV187" s="7">
        <v>44382.639938090106</v>
      </c>
      <c r="AW187" s="1" t="s">
        <v>382</v>
      </c>
      <c r="AX187" s="6">
        <v>2970</v>
      </c>
      <c r="AY187" s="5">
        <v>44378</v>
      </c>
      <c r="AZ187" s="5">
        <v>44561</v>
      </c>
      <c r="BA187" s="5">
        <v>44378</v>
      </c>
      <c r="BB187" s="5">
        <v>44378</v>
      </c>
      <c r="BC187" s="7">
        <v>44561</v>
      </c>
      <c r="BD187" s="1" t="s">
        <v>1044</v>
      </c>
      <c r="BE187" s="1"/>
      <c r="BF187" s="1"/>
      <c r="BG187" s="1" t="s">
        <v>55</v>
      </c>
    </row>
    <row r="188" spans="1:59" x14ac:dyDescent="0.25">
      <c r="A188" s="4">
        <v>183</v>
      </c>
      <c r="B188" s="2" t="str">
        <f>HYPERLINK("https://my.zakupivli.pro/remote/dispatcher/state_purchase_view/27965372", "UA-2021-07-05-006930-c")</f>
        <v>UA-2021-07-05-006930-c</v>
      </c>
      <c r="C188" s="2" t="s">
        <v>777</v>
      </c>
      <c r="D188" s="1" t="s">
        <v>886</v>
      </c>
      <c r="E188" s="1" t="s">
        <v>886</v>
      </c>
      <c r="F188" s="1" t="s">
        <v>255</v>
      </c>
      <c r="G188" s="1" t="s">
        <v>568</v>
      </c>
      <c r="H188" s="1" t="s">
        <v>689</v>
      </c>
      <c r="I188" s="1" t="s">
        <v>974</v>
      </c>
      <c r="J188" s="1" t="s">
        <v>635</v>
      </c>
      <c r="K188" s="1" t="s">
        <v>70</v>
      </c>
      <c r="L188" s="1" t="s">
        <v>57</v>
      </c>
      <c r="M188" s="1" t="s">
        <v>57</v>
      </c>
      <c r="N188" s="1" t="s">
        <v>57</v>
      </c>
      <c r="O188" s="5">
        <v>44382</v>
      </c>
      <c r="P188" s="1"/>
      <c r="Q188" s="1"/>
      <c r="R188" s="1"/>
      <c r="S188" s="1"/>
      <c r="T188" s="1" t="s">
        <v>1019</v>
      </c>
      <c r="U188" s="4">
        <v>1</v>
      </c>
      <c r="V188" s="6">
        <v>45415</v>
      </c>
      <c r="W188" s="1" t="s">
        <v>777</v>
      </c>
      <c r="X188" s="1">
        <v>2</v>
      </c>
      <c r="Y188" s="6">
        <v>22707.5</v>
      </c>
      <c r="Z188" s="1" t="s">
        <v>1043</v>
      </c>
      <c r="AA188" s="1" t="s">
        <v>1037</v>
      </c>
      <c r="AB188" s="1" t="s">
        <v>580</v>
      </c>
      <c r="AC188" s="1" t="s">
        <v>974</v>
      </c>
      <c r="AD188" s="1" t="s">
        <v>657</v>
      </c>
      <c r="AE188" s="1" t="s">
        <v>780</v>
      </c>
      <c r="AF188" s="6">
        <v>45415</v>
      </c>
      <c r="AG188" s="6">
        <v>22707.5</v>
      </c>
      <c r="AH188" s="1"/>
      <c r="AI188" s="6">
        <v>0</v>
      </c>
      <c r="AJ188" s="6">
        <v>0</v>
      </c>
      <c r="AK188" s="1" t="s">
        <v>713</v>
      </c>
      <c r="AL188" s="1" t="s">
        <v>421</v>
      </c>
      <c r="AM188" s="1"/>
      <c r="AN188" s="1" t="s">
        <v>22</v>
      </c>
      <c r="AO188" s="1"/>
      <c r="AP188" s="1"/>
      <c r="AQ188" s="2"/>
      <c r="AR188" s="1"/>
      <c r="AS188" s="1"/>
      <c r="AT188" s="1"/>
      <c r="AU188" s="1" t="s">
        <v>1023</v>
      </c>
      <c r="AV188" s="7">
        <v>44382.6291206772</v>
      </c>
      <c r="AW188" s="1" t="s">
        <v>333</v>
      </c>
      <c r="AX188" s="6">
        <v>45415</v>
      </c>
      <c r="AY188" s="1"/>
      <c r="AZ188" s="5">
        <v>44561</v>
      </c>
      <c r="BA188" s="5">
        <v>44382</v>
      </c>
      <c r="BB188" s="5">
        <v>44382</v>
      </c>
      <c r="BC188" s="7">
        <v>44561</v>
      </c>
      <c r="BD188" s="1" t="s">
        <v>1044</v>
      </c>
      <c r="BE188" s="1"/>
      <c r="BF188" s="1"/>
      <c r="BG188" s="1" t="s">
        <v>55</v>
      </c>
    </row>
    <row r="189" spans="1:59" x14ac:dyDescent="0.25">
      <c r="A189" s="4">
        <v>184</v>
      </c>
      <c r="B189" s="2" t="str">
        <f>HYPERLINK("https://my.zakupivli.pro/remote/dispatcher/state_purchase_view/27912989", "UA-2021-07-02-003021-c")</f>
        <v>UA-2021-07-02-003021-c</v>
      </c>
      <c r="C189" s="2" t="s">
        <v>777</v>
      </c>
      <c r="D189" s="1" t="s">
        <v>902</v>
      </c>
      <c r="E189" s="1" t="s">
        <v>902</v>
      </c>
      <c r="F189" s="1" t="s">
        <v>255</v>
      </c>
      <c r="G189" s="1" t="s">
        <v>564</v>
      </c>
      <c r="H189" s="1" t="s">
        <v>689</v>
      </c>
      <c r="I189" s="1" t="s">
        <v>974</v>
      </c>
      <c r="J189" s="1" t="s">
        <v>635</v>
      </c>
      <c r="K189" s="1" t="s">
        <v>70</v>
      </c>
      <c r="L189" s="1" t="s">
        <v>57</v>
      </c>
      <c r="M189" s="1" t="s">
        <v>57</v>
      </c>
      <c r="N189" s="1" t="s">
        <v>57</v>
      </c>
      <c r="O189" s="5">
        <v>44379</v>
      </c>
      <c r="P189" s="1"/>
      <c r="Q189" s="1"/>
      <c r="R189" s="1"/>
      <c r="S189" s="1"/>
      <c r="T189" s="1" t="s">
        <v>1019</v>
      </c>
      <c r="U189" s="4">
        <v>1</v>
      </c>
      <c r="V189" s="6">
        <v>49900</v>
      </c>
      <c r="W189" s="1" t="s">
        <v>777</v>
      </c>
      <c r="X189" s="1">
        <v>8</v>
      </c>
      <c r="Y189" s="6">
        <v>6237.5</v>
      </c>
      <c r="Z189" s="1" t="s">
        <v>1043</v>
      </c>
      <c r="AA189" s="1" t="s">
        <v>1037</v>
      </c>
      <c r="AB189" s="1" t="s">
        <v>580</v>
      </c>
      <c r="AC189" s="1" t="s">
        <v>974</v>
      </c>
      <c r="AD189" s="1" t="s">
        <v>657</v>
      </c>
      <c r="AE189" s="1" t="s">
        <v>780</v>
      </c>
      <c r="AF189" s="6">
        <v>49900</v>
      </c>
      <c r="AG189" s="6">
        <v>6237.5</v>
      </c>
      <c r="AH189" s="1"/>
      <c r="AI189" s="6">
        <v>0</v>
      </c>
      <c r="AJ189" s="6">
        <v>0</v>
      </c>
      <c r="AK189" s="1" t="s">
        <v>713</v>
      </c>
      <c r="AL189" s="1" t="s">
        <v>421</v>
      </c>
      <c r="AM189" s="1"/>
      <c r="AN189" s="1" t="s">
        <v>22</v>
      </c>
      <c r="AO189" s="1"/>
      <c r="AP189" s="1"/>
      <c r="AQ189" s="2"/>
      <c r="AR189" s="1"/>
      <c r="AS189" s="1"/>
      <c r="AT189" s="1"/>
      <c r="AU189" s="1" t="s">
        <v>1023</v>
      </c>
      <c r="AV189" s="7">
        <v>44379.463913394837</v>
      </c>
      <c r="AW189" s="1" t="s">
        <v>316</v>
      </c>
      <c r="AX189" s="6">
        <v>49900</v>
      </c>
      <c r="AY189" s="1"/>
      <c r="AZ189" s="5">
        <v>44561</v>
      </c>
      <c r="BA189" s="5">
        <v>44379</v>
      </c>
      <c r="BB189" s="5">
        <v>44379</v>
      </c>
      <c r="BC189" s="7">
        <v>44561</v>
      </c>
      <c r="BD189" s="1" t="s">
        <v>1044</v>
      </c>
      <c r="BE189" s="1"/>
      <c r="BF189" s="1"/>
      <c r="BG189" s="1" t="s">
        <v>55</v>
      </c>
    </row>
    <row r="190" spans="1:59" x14ac:dyDescent="0.25">
      <c r="A190" s="4">
        <v>185</v>
      </c>
      <c r="B190" s="2" t="str">
        <f>HYPERLINK("https://my.zakupivli.pro/remote/dispatcher/state_purchase_view/27912072", "UA-2021-07-02-002747-c")</f>
        <v>UA-2021-07-02-002747-c</v>
      </c>
      <c r="C190" s="2" t="s">
        <v>777</v>
      </c>
      <c r="D190" s="1" t="s">
        <v>852</v>
      </c>
      <c r="E190" s="1" t="s">
        <v>852</v>
      </c>
      <c r="F190" s="1" t="s">
        <v>255</v>
      </c>
      <c r="G190" s="1" t="s">
        <v>517</v>
      </c>
      <c r="H190" s="1" t="s">
        <v>689</v>
      </c>
      <c r="I190" s="1" t="s">
        <v>974</v>
      </c>
      <c r="J190" s="1" t="s">
        <v>635</v>
      </c>
      <c r="K190" s="1" t="s">
        <v>70</v>
      </c>
      <c r="L190" s="1" t="s">
        <v>57</v>
      </c>
      <c r="M190" s="1" t="s">
        <v>57</v>
      </c>
      <c r="N190" s="1" t="s">
        <v>57</v>
      </c>
      <c r="O190" s="5">
        <v>44379</v>
      </c>
      <c r="P190" s="1"/>
      <c r="Q190" s="1"/>
      <c r="R190" s="1"/>
      <c r="S190" s="1"/>
      <c r="T190" s="1" t="s">
        <v>1019</v>
      </c>
      <c r="U190" s="4">
        <v>1</v>
      </c>
      <c r="V190" s="6">
        <v>49900</v>
      </c>
      <c r="W190" s="1" t="s">
        <v>777</v>
      </c>
      <c r="X190" s="1">
        <v>6</v>
      </c>
      <c r="Y190" s="6">
        <v>8316.67</v>
      </c>
      <c r="Z190" s="1" t="s">
        <v>1043</v>
      </c>
      <c r="AA190" s="1" t="s">
        <v>1037</v>
      </c>
      <c r="AB190" s="1" t="s">
        <v>580</v>
      </c>
      <c r="AC190" s="1" t="s">
        <v>974</v>
      </c>
      <c r="AD190" s="1" t="s">
        <v>657</v>
      </c>
      <c r="AE190" s="1" t="s">
        <v>780</v>
      </c>
      <c r="AF190" s="6">
        <v>49900</v>
      </c>
      <c r="AG190" s="6">
        <v>8316.6666666666661</v>
      </c>
      <c r="AH190" s="1"/>
      <c r="AI190" s="6">
        <v>0</v>
      </c>
      <c r="AJ190" s="6">
        <v>0</v>
      </c>
      <c r="AK190" s="1" t="s">
        <v>713</v>
      </c>
      <c r="AL190" s="1" t="s">
        <v>421</v>
      </c>
      <c r="AM190" s="1"/>
      <c r="AN190" s="1" t="s">
        <v>22</v>
      </c>
      <c r="AO190" s="1"/>
      <c r="AP190" s="1"/>
      <c r="AQ190" s="2"/>
      <c r="AR190" s="1"/>
      <c r="AS190" s="1"/>
      <c r="AT190" s="1"/>
      <c r="AU190" s="1" t="s">
        <v>1023</v>
      </c>
      <c r="AV190" s="7">
        <v>44379.458554734454</v>
      </c>
      <c r="AW190" s="1" t="s">
        <v>312</v>
      </c>
      <c r="AX190" s="6">
        <v>49900</v>
      </c>
      <c r="AY190" s="1"/>
      <c r="AZ190" s="5">
        <v>44561</v>
      </c>
      <c r="BA190" s="5">
        <v>44379</v>
      </c>
      <c r="BB190" s="5">
        <v>44379</v>
      </c>
      <c r="BC190" s="7">
        <v>44561</v>
      </c>
      <c r="BD190" s="1" t="s">
        <v>1044</v>
      </c>
      <c r="BE190" s="1"/>
      <c r="BF190" s="1"/>
      <c r="BG190" s="1" t="s">
        <v>55</v>
      </c>
    </row>
    <row r="191" spans="1:59" x14ac:dyDescent="0.25">
      <c r="A191" s="4">
        <v>186</v>
      </c>
      <c r="B191" s="2" t="str">
        <f>HYPERLINK("https://my.zakupivli.pro/remote/dispatcher/state_purchase_view/27866540", "UA-2021-07-01-000173-c")</f>
        <v>UA-2021-07-01-000173-c</v>
      </c>
      <c r="C191" s="2" t="s">
        <v>777</v>
      </c>
      <c r="D191" s="1" t="s">
        <v>625</v>
      </c>
      <c r="E191" s="1" t="s">
        <v>625</v>
      </c>
      <c r="F191" s="1" t="s">
        <v>255</v>
      </c>
      <c r="G191" s="1" t="s">
        <v>350</v>
      </c>
      <c r="H191" s="1" t="s">
        <v>689</v>
      </c>
      <c r="I191" s="1" t="s">
        <v>974</v>
      </c>
      <c r="J191" s="1" t="s">
        <v>635</v>
      </c>
      <c r="K191" s="1" t="s">
        <v>70</v>
      </c>
      <c r="L191" s="1" t="s">
        <v>57</v>
      </c>
      <c r="M191" s="1" t="s">
        <v>57</v>
      </c>
      <c r="N191" s="1" t="s">
        <v>57</v>
      </c>
      <c r="O191" s="5">
        <v>44378</v>
      </c>
      <c r="P191" s="1"/>
      <c r="Q191" s="1"/>
      <c r="R191" s="1"/>
      <c r="S191" s="1"/>
      <c r="T191" s="1" t="s">
        <v>1019</v>
      </c>
      <c r="U191" s="4">
        <v>1</v>
      </c>
      <c r="V191" s="6">
        <v>1150</v>
      </c>
      <c r="W191" s="1" t="s">
        <v>777</v>
      </c>
      <c r="X191" s="1">
        <v>2</v>
      </c>
      <c r="Y191" s="6">
        <v>575</v>
      </c>
      <c r="Z191" s="1" t="s">
        <v>1049</v>
      </c>
      <c r="AA191" s="1" t="s">
        <v>1037</v>
      </c>
      <c r="AB191" s="1" t="s">
        <v>580</v>
      </c>
      <c r="AC191" s="1" t="s">
        <v>780</v>
      </c>
      <c r="AD191" s="1" t="s">
        <v>657</v>
      </c>
      <c r="AE191" s="1" t="s">
        <v>780</v>
      </c>
      <c r="AF191" s="6">
        <v>1150</v>
      </c>
      <c r="AG191" s="6">
        <v>575</v>
      </c>
      <c r="AH191" s="1"/>
      <c r="AI191" s="6">
        <v>0</v>
      </c>
      <c r="AJ191" s="6">
        <v>0</v>
      </c>
      <c r="AK191" s="1" t="s">
        <v>743</v>
      </c>
      <c r="AL191" s="1" t="s">
        <v>331</v>
      </c>
      <c r="AM191" s="1"/>
      <c r="AN191" s="1" t="s">
        <v>8</v>
      </c>
      <c r="AO191" s="1"/>
      <c r="AP191" s="1"/>
      <c r="AQ191" s="2"/>
      <c r="AR191" s="1"/>
      <c r="AS191" s="1"/>
      <c r="AT191" s="1"/>
      <c r="AU191" s="1" t="s">
        <v>1023</v>
      </c>
      <c r="AV191" s="7">
        <v>44378.359767566086</v>
      </c>
      <c r="AW191" s="1" t="s">
        <v>625</v>
      </c>
      <c r="AX191" s="6">
        <v>1150</v>
      </c>
      <c r="AY191" s="5">
        <v>44376</v>
      </c>
      <c r="AZ191" s="5">
        <v>44561</v>
      </c>
      <c r="BA191" s="5">
        <v>44376</v>
      </c>
      <c r="BB191" s="5">
        <v>44376</v>
      </c>
      <c r="BC191" s="7">
        <v>44561</v>
      </c>
      <c r="BD191" s="1" t="s">
        <v>1044</v>
      </c>
      <c r="BE191" s="1"/>
      <c r="BF191" s="1"/>
      <c r="BG191" s="1" t="s">
        <v>55</v>
      </c>
    </row>
    <row r="192" spans="1:59" x14ac:dyDescent="0.25">
      <c r="A192" s="4">
        <v>187</v>
      </c>
      <c r="B192" s="2" t="str">
        <f>HYPERLINK("https://my.zakupivli.pro/remote/dispatcher/state_purchase_view/27585442", "UA-2021-06-17-004625-c")</f>
        <v>UA-2021-06-17-004625-c</v>
      </c>
      <c r="C192" s="2" t="s">
        <v>777</v>
      </c>
      <c r="D192" s="1" t="s">
        <v>999</v>
      </c>
      <c r="E192" s="1" t="s">
        <v>999</v>
      </c>
      <c r="F192" s="1" t="s">
        <v>255</v>
      </c>
      <c r="G192" s="1" t="s">
        <v>346</v>
      </c>
      <c r="H192" s="1" t="s">
        <v>689</v>
      </c>
      <c r="I192" s="1" t="s">
        <v>974</v>
      </c>
      <c r="J192" s="1" t="s">
        <v>635</v>
      </c>
      <c r="K192" s="1" t="s">
        <v>70</v>
      </c>
      <c r="L192" s="1" t="s">
        <v>57</v>
      </c>
      <c r="M192" s="1" t="s">
        <v>57</v>
      </c>
      <c r="N192" s="1" t="s">
        <v>57</v>
      </c>
      <c r="O192" s="5">
        <v>44364</v>
      </c>
      <c r="P192" s="1"/>
      <c r="Q192" s="1"/>
      <c r="R192" s="1"/>
      <c r="S192" s="1"/>
      <c r="T192" s="1" t="s">
        <v>1019</v>
      </c>
      <c r="U192" s="4">
        <v>1</v>
      </c>
      <c r="V192" s="6">
        <v>255</v>
      </c>
      <c r="W192" s="1" t="s">
        <v>777</v>
      </c>
      <c r="X192" s="1">
        <v>5</v>
      </c>
      <c r="Y192" s="6">
        <v>51</v>
      </c>
      <c r="Z192" s="1" t="s">
        <v>1048</v>
      </c>
      <c r="AA192" s="1" t="s">
        <v>1037</v>
      </c>
      <c r="AB192" s="1" t="s">
        <v>580</v>
      </c>
      <c r="AC192" s="1" t="s">
        <v>780</v>
      </c>
      <c r="AD192" s="1" t="s">
        <v>657</v>
      </c>
      <c r="AE192" s="1" t="s">
        <v>780</v>
      </c>
      <c r="AF192" s="6">
        <v>255</v>
      </c>
      <c r="AG192" s="6">
        <v>51</v>
      </c>
      <c r="AH192" s="1"/>
      <c r="AI192" s="6">
        <v>0</v>
      </c>
      <c r="AJ192" s="6">
        <v>0</v>
      </c>
      <c r="AK192" s="1" t="s">
        <v>789</v>
      </c>
      <c r="AL192" s="1" t="s">
        <v>300</v>
      </c>
      <c r="AM192" s="1"/>
      <c r="AN192" s="1" t="s">
        <v>2</v>
      </c>
      <c r="AO192" s="1"/>
      <c r="AP192" s="1"/>
      <c r="AQ192" s="2"/>
      <c r="AR192" s="1"/>
      <c r="AS192" s="1"/>
      <c r="AT192" s="1"/>
      <c r="AU192" s="1" t="s">
        <v>1023</v>
      </c>
      <c r="AV192" s="7">
        <v>44364.636502124951</v>
      </c>
      <c r="AW192" s="1" t="s">
        <v>374</v>
      </c>
      <c r="AX192" s="6">
        <v>255</v>
      </c>
      <c r="AY192" s="5">
        <v>44364</v>
      </c>
      <c r="AZ192" s="5">
        <v>44561</v>
      </c>
      <c r="BA192" s="5">
        <v>44364</v>
      </c>
      <c r="BB192" s="5">
        <v>44364</v>
      </c>
      <c r="BC192" s="7">
        <v>44561</v>
      </c>
      <c r="BD192" s="1" t="s">
        <v>1044</v>
      </c>
      <c r="BE192" s="1"/>
      <c r="BF192" s="1"/>
      <c r="BG192" s="1" t="s">
        <v>55</v>
      </c>
    </row>
    <row r="193" spans="1:59" x14ac:dyDescent="0.25">
      <c r="A193" s="4">
        <v>188</v>
      </c>
      <c r="B193" s="2" t="str">
        <f>HYPERLINK("https://my.zakupivli.pro/remote/dispatcher/state_purchase_view/27548439", "UA-2021-06-16-013566-b")</f>
        <v>UA-2021-06-16-013566-b</v>
      </c>
      <c r="C193" s="2" t="s">
        <v>777</v>
      </c>
      <c r="D193" s="1" t="s">
        <v>649</v>
      </c>
      <c r="E193" s="1" t="s">
        <v>649</v>
      </c>
      <c r="F193" s="1" t="s">
        <v>255</v>
      </c>
      <c r="G193" s="1" t="s">
        <v>536</v>
      </c>
      <c r="H193" s="1" t="s">
        <v>689</v>
      </c>
      <c r="I193" s="1" t="s">
        <v>974</v>
      </c>
      <c r="J193" s="1" t="s">
        <v>635</v>
      </c>
      <c r="K193" s="1" t="s">
        <v>70</v>
      </c>
      <c r="L193" s="1" t="s">
        <v>57</v>
      </c>
      <c r="M193" s="1" t="s">
        <v>57</v>
      </c>
      <c r="N193" s="1" t="s">
        <v>57</v>
      </c>
      <c r="O193" s="5">
        <v>44363</v>
      </c>
      <c r="P193" s="1"/>
      <c r="Q193" s="1"/>
      <c r="R193" s="1"/>
      <c r="S193" s="1"/>
      <c r="T193" s="1" t="s">
        <v>1019</v>
      </c>
      <c r="U193" s="4">
        <v>1</v>
      </c>
      <c r="V193" s="6">
        <v>48600</v>
      </c>
      <c r="W193" s="1" t="s">
        <v>777</v>
      </c>
      <c r="X193" s="1">
        <v>1</v>
      </c>
      <c r="Y193" s="6">
        <v>48600</v>
      </c>
      <c r="Z193" s="1" t="s">
        <v>1045</v>
      </c>
      <c r="AA193" s="1" t="s">
        <v>1037</v>
      </c>
      <c r="AB193" s="1" t="s">
        <v>580</v>
      </c>
      <c r="AC193" s="1" t="s">
        <v>780</v>
      </c>
      <c r="AD193" s="1" t="s">
        <v>657</v>
      </c>
      <c r="AE193" s="1" t="s">
        <v>780</v>
      </c>
      <c r="AF193" s="6">
        <v>48600</v>
      </c>
      <c r="AG193" s="6">
        <v>48600</v>
      </c>
      <c r="AH193" s="1"/>
      <c r="AI193" s="6">
        <v>0</v>
      </c>
      <c r="AJ193" s="6">
        <v>0</v>
      </c>
      <c r="AK193" s="1" t="s">
        <v>711</v>
      </c>
      <c r="AL193" s="1" t="s">
        <v>272</v>
      </c>
      <c r="AM193" s="1"/>
      <c r="AN193" s="1" t="s">
        <v>18</v>
      </c>
      <c r="AO193" s="1"/>
      <c r="AP193" s="1"/>
      <c r="AQ193" s="2"/>
      <c r="AR193" s="1"/>
      <c r="AS193" s="1"/>
      <c r="AT193" s="1"/>
      <c r="AU193" s="1" t="s">
        <v>1023</v>
      </c>
      <c r="AV193" s="7">
        <v>44363.686046029674</v>
      </c>
      <c r="AW193" s="1" t="s">
        <v>172</v>
      </c>
      <c r="AX193" s="6">
        <v>48600</v>
      </c>
      <c r="AY193" s="1"/>
      <c r="AZ193" s="5">
        <v>44561</v>
      </c>
      <c r="BA193" s="5">
        <v>44363</v>
      </c>
      <c r="BB193" s="5">
        <v>44363</v>
      </c>
      <c r="BC193" s="7">
        <v>44561</v>
      </c>
      <c r="BD193" s="1" t="s">
        <v>1044</v>
      </c>
      <c r="BE193" s="1"/>
      <c r="BF193" s="1"/>
      <c r="BG193" s="1" t="s">
        <v>55</v>
      </c>
    </row>
    <row r="194" spans="1:59" x14ac:dyDescent="0.25">
      <c r="A194" s="4">
        <v>189</v>
      </c>
      <c r="B194" s="2" t="str">
        <f>HYPERLINK("https://my.zakupivli.pro/remote/dispatcher/state_purchase_view/27533721", "UA-2021-06-16-008150-b")</f>
        <v>UA-2021-06-16-008150-b</v>
      </c>
      <c r="C194" s="2" t="s">
        <v>777</v>
      </c>
      <c r="D194" s="1" t="s">
        <v>758</v>
      </c>
      <c r="E194" s="1" t="s">
        <v>758</v>
      </c>
      <c r="F194" s="1" t="s">
        <v>255</v>
      </c>
      <c r="G194" s="1" t="s">
        <v>119</v>
      </c>
      <c r="H194" s="1" t="s">
        <v>689</v>
      </c>
      <c r="I194" s="1" t="s">
        <v>974</v>
      </c>
      <c r="J194" s="1" t="s">
        <v>635</v>
      </c>
      <c r="K194" s="1" t="s">
        <v>70</v>
      </c>
      <c r="L194" s="1" t="s">
        <v>57</v>
      </c>
      <c r="M194" s="1" t="s">
        <v>57</v>
      </c>
      <c r="N194" s="1" t="s">
        <v>57</v>
      </c>
      <c r="O194" s="5">
        <v>44363</v>
      </c>
      <c r="P194" s="1"/>
      <c r="Q194" s="1"/>
      <c r="R194" s="1"/>
      <c r="S194" s="1"/>
      <c r="T194" s="1" t="s">
        <v>1019</v>
      </c>
      <c r="U194" s="4">
        <v>1</v>
      </c>
      <c r="V194" s="6">
        <v>145</v>
      </c>
      <c r="W194" s="1" t="s">
        <v>777</v>
      </c>
      <c r="X194" s="1">
        <v>1</v>
      </c>
      <c r="Y194" s="6">
        <v>145</v>
      </c>
      <c r="Z194" s="1" t="s">
        <v>1032</v>
      </c>
      <c r="AA194" s="1" t="s">
        <v>1037</v>
      </c>
      <c r="AB194" s="1" t="s">
        <v>580</v>
      </c>
      <c r="AC194" s="1" t="s">
        <v>780</v>
      </c>
      <c r="AD194" s="1" t="s">
        <v>657</v>
      </c>
      <c r="AE194" s="1" t="s">
        <v>780</v>
      </c>
      <c r="AF194" s="6">
        <v>145</v>
      </c>
      <c r="AG194" s="6">
        <v>145</v>
      </c>
      <c r="AH194" s="1"/>
      <c r="AI194" s="6">
        <v>0</v>
      </c>
      <c r="AJ194" s="6">
        <v>0</v>
      </c>
      <c r="AK194" s="1" t="s">
        <v>792</v>
      </c>
      <c r="AL194" s="1" t="s">
        <v>351</v>
      </c>
      <c r="AM194" s="1"/>
      <c r="AN194" s="1" t="s">
        <v>38</v>
      </c>
      <c r="AO194" s="1"/>
      <c r="AP194" s="1"/>
      <c r="AQ194" s="2"/>
      <c r="AR194" s="1"/>
      <c r="AS194" s="1"/>
      <c r="AT194" s="1"/>
      <c r="AU194" s="1" t="s">
        <v>1023</v>
      </c>
      <c r="AV194" s="7">
        <v>44363.572689231027</v>
      </c>
      <c r="AW194" s="1" t="s">
        <v>170</v>
      </c>
      <c r="AX194" s="6">
        <v>145</v>
      </c>
      <c r="AY194" s="5">
        <v>44363</v>
      </c>
      <c r="AZ194" s="5">
        <v>44561</v>
      </c>
      <c r="BA194" s="5">
        <v>44363</v>
      </c>
      <c r="BB194" s="5">
        <v>44363</v>
      </c>
      <c r="BC194" s="7">
        <v>44561</v>
      </c>
      <c r="BD194" s="1" t="s">
        <v>1044</v>
      </c>
      <c r="BE194" s="1"/>
      <c r="BF194" s="1"/>
      <c r="BG194" s="1" t="s">
        <v>55</v>
      </c>
    </row>
    <row r="195" spans="1:59" x14ac:dyDescent="0.25">
      <c r="A195" s="4">
        <v>190</v>
      </c>
      <c r="B195" s="2" t="str">
        <f>HYPERLINK("https://my.zakupivli.pro/remote/dispatcher/state_purchase_view/27508823", "UA-2021-06-15-014460-b")</f>
        <v>UA-2021-06-15-014460-b</v>
      </c>
      <c r="C195" s="2" t="s">
        <v>777</v>
      </c>
      <c r="D195" s="1" t="s">
        <v>906</v>
      </c>
      <c r="E195" s="1" t="s">
        <v>906</v>
      </c>
      <c r="F195" s="1" t="s">
        <v>255</v>
      </c>
      <c r="G195" s="1" t="s">
        <v>478</v>
      </c>
      <c r="H195" s="1" t="s">
        <v>656</v>
      </c>
      <c r="I195" s="1" t="s">
        <v>974</v>
      </c>
      <c r="J195" s="1" t="s">
        <v>635</v>
      </c>
      <c r="K195" s="1" t="s">
        <v>70</v>
      </c>
      <c r="L195" s="1" t="s">
        <v>247</v>
      </c>
      <c r="M195" s="1" t="s">
        <v>57</v>
      </c>
      <c r="N195" s="1" t="s">
        <v>57</v>
      </c>
      <c r="O195" s="5">
        <v>44362</v>
      </c>
      <c r="P195" s="5">
        <v>44362</v>
      </c>
      <c r="Q195" s="5">
        <v>44368</v>
      </c>
      <c r="R195" s="5">
        <v>44362</v>
      </c>
      <c r="S195" s="5">
        <v>44378</v>
      </c>
      <c r="T195" s="7">
        <v>44379.598969907405</v>
      </c>
      <c r="U195" s="4">
        <v>2</v>
      </c>
      <c r="V195" s="6">
        <v>9438170.4000000004</v>
      </c>
      <c r="W195" s="1" t="s">
        <v>777</v>
      </c>
      <c r="X195" s="1">
        <v>1</v>
      </c>
      <c r="Y195" s="6">
        <v>9438170.4000000004</v>
      </c>
      <c r="Z195" s="1" t="s">
        <v>1045</v>
      </c>
      <c r="AA195" s="6">
        <v>47190.85</v>
      </c>
      <c r="AB195" s="1" t="s">
        <v>580</v>
      </c>
      <c r="AC195" s="1" t="s">
        <v>974</v>
      </c>
      <c r="AD195" s="1" t="s">
        <v>206</v>
      </c>
      <c r="AE195" s="1" t="s">
        <v>780</v>
      </c>
      <c r="AF195" s="6">
        <v>7996180.7400000002</v>
      </c>
      <c r="AG195" s="6">
        <v>7996180.7400000002</v>
      </c>
      <c r="AH195" s="1" t="s">
        <v>669</v>
      </c>
      <c r="AI195" s="6">
        <v>1441989.6600000001</v>
      </c>
      <c r="AJ195" s="6">
        <v>0.15278275331837621</v>
      </c>
      <c r="AK195" s="1" t="s">
        <v>669</v>
      </c>
      <c r="AL195" s="1" t="s">
        <v>372</v>
      </c>
      <c r="AM195" s="1" t="s">
        <v>585</v>
      </c>
      <c r="AN195" s="1" t="s">
        <v>50</v>
      </c>
      <c r="AO195" s="6">
        <v>1441989.6600000001</v>
      </c>
      <c r="AP195" s="6">
        <v>0.15278275331837621</v>
      </c>
      <c r="AQ195" s="2" t="str">
        <f>HYPERLINK("https://auction.openprocurement.org/tenders/0f99c75df9a54c81ab7881ad7a699319")</f>
        <v>https://auction.openprocurement.org/tenders/0f99c75df9a54c81ab7881ad7a699319</v>
      </c>
      <c r="AR195" s="7">
        <v>44383.707836574737</v>
      </c>
      <c r="AS195" s="5">
        <v>44394</v>
      </c>
      <c r="AT195" s="5">
        <v>44404</v>
      </c>
      <c r="AU195" s="1" t="s">
        <v>1023</v>
      </c>
      <c r="AV195" s="7">
        <v>44400.485833754974</v>
      </c>
      <c r="AW195" s="1" t="s">
        <v>384</v>
      </c>
      <c r="AX195" s="6">
        <v>7996180.7400000002</v>
      </c>
      <c r="AY195" s="1"/>
      <c r="AZ195" s="5">
        <v>44865</v>
      </c>
      <c r="BA195" s="5">
        <v>44400</v>
      </c>
      <c r="BB195" s="5">
        <v>44400</v>
      </c>
      <c r="BC195" s="7">
        <v>44926</v>
      </c>
      <c r="BD195" s="1" t="s">
        <v>1044</v>
      </c>
      <c r="BE195" s="1"/>
      <c r="BF195" s="1"/>
      <c r="BG195" s="1" t="s">
        <v>373</v>
      </c>
    </row>
    <row r="196" spans="1:59" x14ac:dyDescent="0.25">
      <c r="A196" s="4">
        <v>191</v>
      </c>
      <c r="B196" s="2" t="str">
        <f>HYPERLINK("https://my.zakupivli.pro/remote/dispatcher/state_purchase_view/27405353", "UA-2021-06-11-007467-b")</f>
        <v>UA-2021-06-11-007467-b</v>
      </c>
      <c r="C196" s="2" t="s">
        <v>777</v>
      </c>
      <c r="D196" s="1" t="s">
        <v>729</v>
      </c>
      <c r="E196" s="1" t="s">
        <v>729</v>
      </c>
      <c r="F196" s="1" t="s">
        <v>255</v>
      </c>
      <c r="G196" s="1" t="s">
        <v>346</v>
      </c>
      <c r="H196" s="1" t="s">
        <v>689</v>
      </c>
      <c r="I196" s="1" t="s">
        <v>974</v>
      </c>
      <c r="J196" s="1" t="s">
        <v>635</v>
      </c>
      <c r="K196" s="1" t="s">
        <v>70</v>
      </c>
      <c r="L196" s="1" t="s">
        <v>57</v>
      </c>
      <c r="M196" s="1" t="s">
        <v>57</v>
      </c>
      <c r="N196" s="1" t="s">
        <v>57</v>
      </c>
      <c r="O196" s="5">
        <v>44358</v>
      </c>
      <c r="P196" s="1"/>
      <c r="Q196" s="1"/>
      <c r="R196" s="1"/>
      <c r="S196" s="1"/>
      <c r="T196" s="1" t="s">
        <v>1019</v>
      </c>
      <c r="U196" s="4">
        <v>1</v>
      </c>
      <c r="V196" s="6">
        <v>158.80000000000001</v>
      </c>
      <c r="W196" s="1" t="s">
        <v>777</v>
      </c>
      <c r="X196" s="1">
        <v>4</v>
      </c>
      <c r="Y196" s="6">
        <v>39.700000000000003</v>
      </c>
      <c r="Z196" s="1" t="s">
        <v>1049</v>
      </c>
      <c r="AA196" s="1" t="s">
        <v>1037</v>
      </c>
      <c r="AB196" s="1" t="s">
        <v>580</v>
      </c>
      <c r="AC196" s="1" t="s">
        <v>780</v>
      </c>
      <c r="AD196" s="1" t="s">
        <v>657</v>
      </c>
      <c r="AE196" s="1" t="s">
        <v>780</v>
      </c>
      <c r="AF196" s="6">
        <v>158.80000000000001</v>
      </c>
      <c r="AG196" s="6">
        <v>39.700000000000003</v>
      </c>
      <c r="AH196" s="1"/>
      <c r="AI196" s="6">
        <v>0</v>
      </c>
      <c r="AJ196" s="6">
        <v>0</v>
      </c>
      <c r="AK196" s="1" t="s">
        <v>666</v>
      </c>
      <c r="AL196" s="1" t="s">
        <v>396</v>
      </c>
      <c r="AM196" s="1"/>
      <c r="AN196" s="1" t="s">
        <v>364</v>
      </c>
      <c r="AO196" s="1"/>
      <c r="AP196" s="1"/>
      <c r="AQ196" s="2"/>
      <c r="AR196" s="1"/>
      <c r="AS196" s="1"/>
      <c r="AT196" s="1"/>
      <c r="AU196" s="1" t="s">
        <v>1023</v>
      </c>
      <c r="AV196" s="7">
        <v>44358.559627192233</v>
      </c>
      <c r="AW196" s="1" t="s">
        <v>605</v>
      </c>
      <c r="AX196" s="6">
        <v>158.80000000000001</v>
      </c>
      <c r="AY196" s="5">
        <v>44357</v>
      </c>
      <c r="AZ196" s="5">
        <v>44561</v>
      </c>
      <c r="BA196" s="5">
        <v>44357</v>
      </c>
      <c r="BB196" s="5">
        <v>44357</v>
      </c>
      <c r="BC196" s="7">
        <v>44561</v>
      </c>
      <c r="BD196" s="1" t="s">
        <v>1044</v>
      </c>
      <c r="BE196" s="1"/>
      <c r="BF196" s="1"/>
      <c r="BG196" s="1" t="s">
        <v>55</v>
      </c>
    </row>
    <row r="197" spans="1:59" x14ac:dyDescent="0.25">
      <c r="A197" s="4">
        <v>192</v>
      </c>
      <c r="B197" s="2" t="str">
        <f>HYPERLINK("https://my.zakupivli.pro/remote/dispatcher/state_purchase_view/27402467", "UA-2021-06-11-006400-b")</f>
        <v>UA-2021-06-11-006400-b</v>
      </c>
      <c r="C197" s="2" t="s">
        <v>777</v>
      </c>
      <c r="D197" s="1" t="s">
        <v>902</v>
      </c>
      <c r="E197" s="1" t="s">
        <v>902</v>
      </c>
      <c r="F197" s="1" t="s">
        <v>255</v>
      </c>
      <c r="G197" s="1" t="s">
        <v>564</v>
      </c>
      <c r="H197" s="1" t="s">
        <v>689</v>
      </c>
      <c r="I197" s="1" t="s">
        <v>974</v>
      </c>
      <c r="J197" s="1" t="s">
        <v>635</v>
      </c>
      <c r="K197" s="1" t="s">
        <v>70</v>
      </c>
      <c r="L197" s="1" t="s">
        <v>57</v>
      </c>
      <c r="M197" s="1" t="s">
        <v>57</v>
      </c>
      <c r="N197" s="1" t="s">
        <v>57</v>
      </c>
      <c r="O197" s="5">
        <v>44358</v>
      </c>
      <c r="P197" s="1"/>
      <c r="Q197" s="1"/>
      <c r="R197" s="1"/>
      <c r="S197" s="1"/>
      <c r="T197" s="1" t="s">
        <v>1019</v>
      </c>
      <c r="U197" s="4">
        <v>1</v>
      </c>
      <c r="V197" s="6">
        <v>49990</v>
      </c>
      <c r="W197" s="1" t="s">
        <v>777</v>
      </c>
      <c r="X197" s="1">
        <v>8</v>
      </c>
      <c r="Y197" s="6">
        <v>6248.75</v>
      </c>
      <c r="Z197" s="1" t="s">
        <v>1043</v>
      </c>
      <c r="AA197" s="1" t="s">
        <v>1037</v>
      </c>
      <c r="AB197" s="1" t="s">
        <v>580</v>
      </c>
      <c r="AC197" s="1" t="s">
        <v>974</v>
      </c>
      <c r="AD197" s="1" t="s">
        <v>657</v>
      </c>
      <c r="AE197" s="1" t="s">
        <v>780</v>
      </c>
      <c r="AF197" s="6">
        <v>49990</v>
      </c>
      <c r="AG197" s="6">
        <v>6248.75</v>
      </c>
      <c r="AH197" s="1"/>
      <c r="AI197" s="6">
        <v>0</v>
      </c>
      <c r="AJ197" s="6">
        <v>0</v>
      </c>
      <c r="AK197" s="1" t="s">
        <v>713</v>
      </c>
      <c r="AL197" s="1" t="s">
        <v>421</v>
      </c>
      <c r="AM197" s="1"/>
      <c r="AN197" s="1" t="s">
        <v>22</v>
      </c>
      <c r="AO197" s="1"/>
      <c r="AP197" s="1"/>
      <c r="AQ197" s="2"/>
      <c r="AR197" s="1"/>
      <c r="AS197" s="1"/>
      <c r="AT197" s="1"/>
      <c r="AU197" s="1" t="s">
        <v>1023</v>
      </c>
      <c r="AV197" s="7">
        <v>44358.529159499631</v>
      </c>
      <c r="AW197" s="1" t="s">
        <v>303</v>
      </c>
      <c r="AX197" s="6">
        <v>49990</v>
      </c>
      <c r="AY197" s="1"/>
      <c r="AZ197" s="5">
        <v>44561</v>
      </c>
      <c r="BA197" s="5">
        <v>44358</v>
      </c>
      <c r="BB197" s="5">
        <v>44358</v>
      </c>
      <c r="BC197" s="7">
        <v>44561</v>
      </c>
      <c r="BD197" s="1" t="s">
        <v>1044</v>
      </c>
      <c r="BE197" s="1"/>
      <c r="BF197" s="1"/>
      <c r="BG197" s="1" t="s">
        <v>55</v>
      </c>
    </row>
    <row r="198" spans="1:59" x14ac:dyDescent="0.25">
      <c r="A198" s="4">
        <v>193</v>
      </c>
      <c r="B198" s="2" t="str">
        <f>HYPERLINK("https://my.zakupivli.pro/remote/dispatcher/state_purchase_view/27372391", "UA-2021-06-10-008937-b")</f>
        <v>UA-2021-06-10-008937-b</v>
      </c>
      <c r="C198" s="2" t="s">
        <v>777</v>
      </c>
      <c r="D198" s="1" t="s">
        <v>876</v>
      </c>
      <c r="E198" s="1" t="s">
        <v>876</v>
      </c>
      <c r="F198" s="1" t="s">
        <v>255</v>
      </c>
      <c r="G198" s="1" t="s">
        <v>478</v>
      </c>
      <c r="H198" s="1" t="s">
        <v>689</v>
      </c>
      <c r="I198" s="1" t="s">
        <v>974</v>
      </c>
      <c r="J198" s="1" t="s">
        <v>635</v>
      </c>
      <c r="K198" s="1" t="s">
        <v>70</v>
      </c>
      <c r="L198" s="1" t="s">
        <v>57</v>
      </c>
      <c r="M198" s="1" t="s">
        <v>57</v>
      </c>
      <c r="N198" s="1" t="s">
        <v>57</v>
      </c>
      <c r="O198" s="5">
        <v>44357</v>
      </c>
      <c r="P198" s="1"/>
      <c r="Q198" s="1"/>
      <c r="R198" s="1"/>
      <c r="S198" s="1"/>
      <c r="T198" s="1" t="s">
        <v>1019</v>
      </c>
      <c r="U198" s="4">
        <v>1</v>
      </c>
      <c r="V198" s="6">
        <v>49000</v>
      </c>
      <c r="W198" s="1" t="s">
        <v>777</v>
      </c>
      <c r="X198" s="1">
        <v>1</v>
      </c>
      <c r="Y198" s="6">
        <v>49000</v>
      </c>
      <c r="Z198" s="1" t="s">
        <v>1043</v>
      </c>
      <c r="AA198" s="1" t="s">
        <v>1037</v>
      </c>
      <c r="AB198" s="1" t="s">
        <v>580</v>
      </c>
      <c r="AC198" s="1" t="s">
        <v>974</v>
      </c>
      <c r="AD198" s="1" t="s">
        <v>657</v>
      </c>
      <c r="AE198" s="1" t="s">
        <v>780</v>
      </c>
      <c r="AF198" s="6">
        <v>49000</v>
      </c>
      <c r="AG198" s="6">
        <v>49000</v>
      </c>
      <c r="AH198" s="1"/>
      <c r="AI198" s="6">
        <v>0</v>
      </c>
      <c r="AJ198" s="6">
        <v>0</v>
      </c>
      <c r="AK198" s="1" t="s">
        <v>713</v>
      </c>
      <c r="AL198" s="1" t="s">
        <v>421</v>
      </c>
      <c r="AM198" s="1"/>
      <c r="AN198" s="1" t="s">
        <v>22</v>
      </c>
      <c r="AO198" s="1"/>
      <c r="AP198" s="1"/>
      <c r="AQ198" s="2"/>
      <c r="AR198" s="1"/>
      <c r="AS198" s="1"/>
      <c r="AT198" s="1"/>
      <c r="AU198" s="1" t="s">
        <v>1023</v>
      </c>
      <c r="AV198" s="7">
        <v>44357.645531988157</v>
      </c>
      <c r="AW198" s="1" t="s">
        <v>299</v>
      </c>
      <c r="AX198" s="6">
        <v>49000</v>
      </c>
      <c r="AY198" s="5">
        <v>44348</v>
      </c>
      <c r="AZ198" s="5">
        <v>44377</v>
      </c>
      <c r="BA198" s="5">
        <v>44357</v>
      </c>
      <c r="BB198" s="5">
        <v>44357</v>
      </c>
      <c r="BC198" s="7">
        <v>44561</v>
      </c>
      <c r="BD198" s="1" t="s">
        <v>1044</v>
      </c>
      <c r="BE198" s="1"/>
      <c r="BF198" s="1"/>
      <c r="BG198" s="1" t="s">
        <v>55</v>
      </c>
    </row>
    <row r="199" spans="1:59" x14ac:dyDescent="0.25">
      <c r="A199" s="4">
        <v>194</v>
      </c>
      <c r="B199" s="2" t="str">
        <f>HYPERLINK("https://my.zakupivli.pro/remote/dispatcher/state_purchase_view/27341931", "UA-2021-06-10-000332-b")</f>
        <v>UA-2021-06-10-000332-b</v>
      </c>
      <c r="C199" s="2" t="s">
        <v>777</v>
      </c>
      <c r="D199" s="1" t="s">
        <v>859</v>
      </c>
      <c r="E199" s="1" t="s">
        <v>859</v>
      </c>
      <c r="F199" s="1" t="s">
        <v>255</v>
      </c>
      <c r="G199" s="1" t="s">
        <v>492</v>
      </c>
      <c r="H199" s="1" t="s">
        <v>689</v>
      </c>
      <c r="I199" s="1" t="s">
        <v>974</v>
      </c>
      <c r="J199" s="1" t="s">
        <v>635</v>
      </c>
      <c r="K199" s="1" t="s">
        <v>70</v>
      </c>
      <c r="L199" s="1" t="s">
        <v>57</v>
      </c>
      <c r="M199" s="1" t="s">
        <v>57</v>
      </c>
      <c r="N199" s="1" t="s">
        <v>57</v>
      </c>
      <c r="O199" s="5">
        <v>44357</v>
      </c>
      <c r="P199" s="1"/>
      <c r="Q199" s="1"/>
      <c r="R199" s="1"/>
      <c r="S199" s="1"/>
      <c r="T199" s="1" t="s">
        <v>1019</v>
      </c>
      <c r="U199" s="4">
        <v>1</v>
      </c>
      <c r="V199" s="6">
        <v>4190</v>
      </c>
      <c r="W199" s="1" t="s">
        <v>777</v>
      </c>
      <c r="X199" s="1">
        <v>1</v>
      </c>
      <c r="Y199" s="6">
        <v>4190</v>
      </c>
      <c r="Z199" s="1" t="s">
        <v>1043</v>
      </c>
      <c r="AA199" s="1" t="s">
        <v>1037</v>
      </c>
      <c r="AB199" s="1" t="s">
        <v>580</v>
      </c>
      <c r="AC199" s="1" t="s">
        <v>780</v>
      </c>
      <c r="AD199" s="1" t="s">
        <v>657</v>
      </c>
      <c r="AE199" s="1" t="s">
        <v>780</v>
      </c>
      <c r="AF199" s="6">
        <v>4190</v>
      </c>
      <c r="AG199" s="6">
        <v>4190</v>
      </c>
      <c r="AH199" s="1"/>
      <c r="AI199" s="6">
        <v>0</v>
      </c>
      <c r="AJ199" s="6">
        <v>0</v>
      </c>
      <c r="AK199" s="1" t="s">
        <v>924</v>
      </c>
      <c r="AL199" s="1" t="s">
        <v>324</v>
      </c>
      <c r="AM199" s="1"/>
      <c r="AN199" s="1" t="s">
        <v>122</v>
      </c>
      <c r="AO199" s="1"/>
      <c r="AP199" s="1"/>
      <c r="AQ199" s="2"/>
      <c r="AR199" s="1"/>
      <c r="AS199" s="1"/>
      <c r="AT199" s="1"/>
      <c r="AU199" s="1" t="s">
        <v>1023</v>
      </c>
      <c r="AV199" s="7">
        <v>44357.362628602561</v>
      </c>
      <c r="AW199" s="1" t="s">
        <v>165</v>
      </c>
      <c r="AX199" s="6">
        <v>4190</v>
      </c>
      <c r="AY199" s="5">
        <v>44355</v>
      </c>
      <c r="AZ199" s="5">
        <v>44561</v>
      </c>
      <c r="BA199" s="5">
        <v>44355</v>
      </c>
      <c r="BB199" s="5">
        <v>44355</v>
      </c>
      <c r="BC199" s="7">
        <v>44561</v>
      </c>
      <c r="BD199" s="1" t="s">
        <v>1044</v>
      </c>
      <c r="BE199" s="1"/>
      <c r="BF199" s="1"/>
      <c r="BG199" s="1" t="s">
        <v>55</v>
      </c>
    </row>
    <row r="200" spans="1:59" x14ac:dyDescent="0.25">
      <c r="A200" s="4">
        <v>195</v>
      </c>
      <c r="B200" s="2" t="str">
        <f>HYPERLINK("https://my.zakupivli.pro/remote/dispatcher/state_purchase_view/27341738", "UA-2021-06-10-000239-b")</f>
        <v>UA-2021-06-10-000239-b</v>
      </c>
      <c r="C200" s="2" t="s">
        <v>777</v>
      </c>
      <c r="D200" s="1" t="s">
        <v>785</v>
      </c>
      <c r="E200" s="1" t="s">
        <v>785</v>
      </c>
      <c r="F200" s="1" t="s">
        <v>255</v>
      </c>
      <c r="G200" s="1" t="s">
        <v>423</v>
      </c>
      <c r="H200" s="1" t="s">
        <v>689</v>
      </c>
      <c r="I200" s="1" t="s">
        <v>974</v>
      </c>
      <c r="J200" s="1" t="s">
        <v>635</v>
      </c>
      <c r="K200" s="1" t="s">
        <v>70</v>
      </c>
      <c r="L200" s="1" t="s">
        <v>57</v>
      </c>
      <c r="M200" s="1" t="s">
        <v>57</v>
      </c>
      <c r="N200" s="1" t="s">
        <v>57</v>
      </c>
      <c r="O200" s="5">
        <v>44357</v>
      </c>
      <c r="P200" s="1"/>
      <c r="Q200" s="1"/>
      <c r="R200" s="1"/>
      <c r="S200" s="1"/>
      <c r="T200" s="1" t="s">
        <v>1019</v>
      </c>
      <c r="U200" s="4">
        <v>1</v>
      </c>
      <c r="V200" s="6">
        <v>8604</v>
      </c>
      <c r="W200" s="1" t="s">
        <v>777</v>
      </c>
      <c r="X200" s="1">
        <v>4</v>
      </c>
      <c r="Y200" s="6">
        <v>2151</v>
      </c>
      <c r="Z200" s="1" t="s">
        <v>1049</v>
      </c>
      <c r="AA200" s="1" t="s">
        <v>1037</v>
      </c>
      <c r="AB200" s="1" t="s">
        <v>580</v>
      </c>
      <c r="AC200" s="1" t="s">
        <v>780</v>
      </c>
      <c r="AD200" s="1" t="s">
        <v>657</v>
      </c>
      <c r="AE200" s="1" t="s">
        <v>780</v>
      </c>
      <c r="AF200" s="6">
        <v>8604</v>
      </c>
      <c r="AG200" s="6">
        <v>2151</v>
      </c>
      <c r="AH200" s="1"/>
      <c r="AI200" s="6">
        <v>0</v>
      </c>
      <c r="AJ200" s="6">
        <v>0</v>
      </c>
      <c r="AK200" s="1" t="s">
        <v>1015</v>
      </c>
      <c r="AL200" s="1" t="s">
        <v>325</v>
      </c>
      <c r="AM200" s="1"/>
      <c r="AN200" s="1" t="s">
        <v>94</v>
      </c>
      <c r="AO200" s="1"/>
      <c r="AP200" s="1"/>
      <c r="AQ200" s="2"/>
      <c r="AR200" s="1"/>
      <c r="AS200" s="1"/>
      <c r="AT200" s="1"/>
      <c r="AU200" s="1" t="s">
        <v>1023</v>
      </c>
      <c r="AV200" s="7">
        <v>44357.356393788832</v>
      </c>
      <c r="AW200" s="1" t="s">
        <v>168</v>
      </c>
      <c r="AX200" s="6">
        <v>8604</v>
      </c>
      <c r="AY200" s="5">
        <v>44356</v>
      </c>
      <c r="AZ200" s="5">
        <v>44386</v>
      </c>
      <c r="BA200" s="5">
        <v>44356</v>
      </c>
      <c r="BB200" s="5">
        <v>44356</v>
      </c>
      <c r="BC200" s="7">
        <v>44561</v>
      </c>
      <c r="BD200" s="1" t="s">
        <v>1044</v>
      </c>
      <c r="BE200" s="1"/>
      <c r="BF200" s="1"/>
      <c r="BG200" s="1" t="s">
        <v>55</v>
      </c>
    </row>
    <row r="201" spans="1:59" x14ac:dyDescent="0.25">
      <c r="A201" s="4">
        <v>196</v>
      </c>
      <c r="B201" s="2" t="str">
        <f>HYPERLINK("https://my.zakupivli.pro/remote/dispatcher/state_purchase_view/27341395", "UA-2021-06-10-000161-b")</f>
        <v>UA-2021-06-10-000161-b</v>
      </c>
      <c r="C201" s="2" t="s">
        <v>777</v>
      </c>
      <c r="D201" s="1" t="s">
        <v>835</v>
      </c>
      <c r="E201" s="1" t="s">
        <v>835</v>
      </c>
      <c r="F201" s="1" t="s">
        <v>255</v>
      </c>
      <c r="G201" s="1" t="s">
        <v>520</v>
      </c>
      <c r="H201" s="1" t="s">
        <v>689</v>
      </c>
      <c r="I201" s="1" t="s">
        <v>974</v>
      </c>
      <c r="J201" s="1" t="s">
        <v>635</v>
      </c>
      <c r="K201" s="1" t="s">
        <v>70</v>
      </c>
      <c r="L201" s="1" t="s">
        <v>57</v>
      </c>
      <c r="M201" s="1" t="s">
        <v>57</v>
      </c>
      <c r="N201" s="1" t="s">
        <v>57</v>
      </c>
      <c r="O201" s="5">
        <v>44357</v>
      </c>
      <c r="P201" s="1"/>
      <c r="Q201" s="1"/>
      <c r="R201" s="1"/>
      <c r="S201" s="1"/>
      <c r="T201" s="1" t="s">
        <v>1019</v>
      </c>
      <c r="U201" s="4">
        <v>1</v>
      </c>
      <c r="V201" s="6">
        <v>12900.47</v>
      </c>
      <c r="W201" s="1" t="s">
        <v>777</v>
      </c>
      <c r="X201" s="1">
        <v>1</v>
      </c>
      <c r="Y201" s="6">
        <v>12900.47</v>
      </c>
      <c r="Z201" s="1" t="s">
        <v>1043</v>
      </c>
      <c r="AA201" s="1" t="s">
        <v>1037</v>
      </c>
      <c r="AB201" s="1" t="s">
        <v>580</v>
      </c>
      <c r="AC201" s="1" t="s">
        <v>974</v>
      </c>
      <c r="AD201" s="1" t="s">
        <v>657</v>
      </c>
      <c r="AE201" s="1" t="s">
        <v>780</v>
      </c>
      <c r="AF201" s="6">
        <v>12900.47</v>
      </c>
      <c r="AG201" s="6">
        <v>12900.47</v>
      </c>
      <c r="AH201" s="1"/>
      <c r="AI201" s="6">
        <v>0</v>
      </c>
      <c r="AJ201" s="6">
        <v>0</v>
      </c>
      <c r="AK201" s="1" t="s">
        <v>601</v>
      </c>
      <c r="AL201" s="1" t="s">
        <v>276</v>
      </c>
      <c r="AM201" s="1"/>
      <c r="AN201" s="1" t="s">
        <v>102</v>
      </c>
      <c r="AO201" s="1"/>
      <c r="AP201" s="1"/>
      <c r="AQ201" s="2"/>
      <c r="AR201" s="1"/>
      <c r="AS201" s="1"/>
      <c r="AT201" s="1"/>
      <c r="AU201" s="1" t="s">
        <v>1023</v>
      </c>
      <c r="AV201" s="7">
        <v>44357.350680740325</v>
      </c>
      <c r="AW201" s="1" t="s">
        <v>483</v>
      </c>
      <c r="AX201" s="6">
        <v>12900.47</v>
      </c>
      <c r="AY201" s="5">
        <v>44356</v>
      </c>
      <c r="AZ201" s="5">
        <v>44561</v>
      </c>
      <c r="BA201" s="5">
        <v>44356</v>
      </c>
      <c r="BB201" s="5">
        <v>44356</v>
      </c>
      <c r="BC201" s="7">
        <v>44561</v>
      </c>
      <c r="BD201" s="1" t="s">
        <v>1044</v>
      </c>
      <c r="BE201" s="1"/>
      <c r="BF201" s="1"/>
      <c r="BG201" s="1" t="s">
        <v>55</v>
      </c>
    </row>
    <row r="202" spans="1:59" x14ac:dyDescent="0.25">
      <c r="A202" s="4">
        <v>197</v>
      </c>
      <c r="B202" s="2" t="str">
        <f>HYPERLINK("https://my.zakupivli.pro/remote/dispatcher/state_purchase_view/27239142", "UA-2021-06-07-007965-b")</f>
        <v>UA-2021-06-07-007965-b</v>
      </c>
      <c r="C202" s="2" t="s">
        <v>777</v>
      </c>
      <c r="D202" s="1" t="s">
        <v>888</v>
      </c>
      <c r="E202" s="1" t="s">
        <v>888</v>
      </c>
      <c r="F202" s="1" t="s">
        <v>255</v>
      </c>
      <c r="G202" s="1" t="s">
        <v>519</v>
      </c>
      <c r="H202" s="1" t="s">
        <v>689</v>
      </c>
      <c r="I202" s="1" t="s">
        <v>974</v>
      </c>
      <c r="J202" s="1" t="s">
        <v>635</v>
      </c>
      <c r="K202" s="1" t="s">
        <v>70</v>
      </c>
      <c r="L202" s="1" t="s">
        <v>57</v>
      </c>
      <c r="M202" s="1" t="s">
        <v>57</v>
      </c>
      <c r="N202" s="1" t="s">
        <v>57</v>
      </c>
      <c r="O202" s="5">
        <v>44354</v>
      </c>
      <c r="P202" s="1"/>
      <c r="Q202" s="1"/>
      <c r="R202" s="1"/>
      <c r="S202" s="1"/>
      <c r="T202" s="1" t="s">
        <v>1019</v>
      </c>
      <c r="U202" s="4">
        <v>1</v>
      </c>
      <c r="V202" s="6">
        <v>11</v>
      </c>
      <c r="W202" s="1" t="s">
        <v>777</v>
      </c>
      <c r="X202" s="1">
        <v>1</v>
      </c>
      <c r="Y202" s="6">
        <v>11</v>
      </c>
      <c r="Z202" s="1" t="s">
        <v>1043</v>
      </c>
      <c r="AA202" s="1" t="s">
        <v>1037</v>
      </c>
      <c r="AB202" s="1" t="s">
        <v>580</v>
      </c>
      <c r="AC202" s="1" t="s">
        <v>780</v>
      </c>
      <c r="AD202" s="1" t="s">
        <v>657</v>
      </c>
      <c r="AE202" s="1" t="s">
        <v>780</v>
      </c>
      <c r="AF202" s="6">
        <v>11</v>
      </c>
      <c r="AG202" s="6">
        <v>11</v>
      </c>
      <c r="AH202" s="1"/>
      <c r="AI202" s="6">
        <v>0</v>
      </c>
      <c r="AJ202" s="6">
        <v>0</v>
      </c>
      <c r="AK202" s="1" t="s">
        <v>1006</v>
      </c>
      <c r="AL202" s="1" t="s">
        <v>294</v>
      </c>
      <c r="AM202" s="1"/>
      <c r="AN202" s="1" t="s">
        <v>82</v>
      </c>
      <c r="AO202" s="1"/>
      <c r="AP202" s="1"/>
      <c r="AQ202" s="2"/>
      <c r="AR202" s="1"/>
      <c r="AS202" s="1"/>
      <c r="AT202" s="1"/>
      <c r="AU202" s="1" t="s">
        <v>1023</v>
      </c>
      <c r="AV202" s="7">
        <v>44354.63948134955</v>
      </c>
      <c r="AW202" s="1" t="s">
        <v>208</v>
      </c>
      <c r="AX202" s="6">
        <v>11</v>
      </c>
      <c r="AY202" s="5">
        <v>44351</v>
      </c>
      <c r="AZ202" s="5">
        <v>44561</v>
      </c>
      <c r="BA202" s="5">
        <v>44351</v>
      </c>
      <c r="BB202" s="5">
        <v>44351</v>
      </c>
      <c r="BC202" s="7">
        <v>44561</v>
      </c>
      <c r="BD202" s="1" t="s">
        <v>1044</v>
      </c>
      <c r="BE202" s="1"/>
      <c r="BF202" s="1"/>
      <c r="BG202" s="1" t="s">
        <v>55</v>
      </c>
    </row>
    <row r="203" spans="1:59" x14ac:dyDescent="0.25">
      <c r="A203" s="4">
        <v>198</v>
      </c>
      <c r="B203" s="2" t="str">
        <f>HYPERLINK("https://my.zakupivli.pro/remote/dispatcher/state_purchase_view/27238641", "UA-2021-06-07-007805-b")</f>
        <v>UA-2021-06-07-007805-b</v>
      </c>
      <c r="C203" s="2" t="s">
        <v>777</v>
      </c>
      <c r="D203" s="1" t="s">
        <v>659</v>
      </c>
      <c r="E203" s="1" t="s">
        <v>659</v>
      </c>
      <c r="F203" s="1" t="s">
        <v>255</v>
      </c>
      <c r="G203" s="1" t="s">
        <v>288</v>
      </c>
      <c r="H203" s="1" t="s">
        <v>689</v>
      </c>
      <c r="I203" s="1" t="s">
        <v>974</v>
      </c>
      <c r="J203" s="1" t="s">
        <v>635</v>
      </c>
      <c r="K203" s="1" t="s">
        <v>70</v>
      </c>
      <c r="L203" s="1" t="s">
        <v>57</v>
      </c>
      <c r="M203" s="1" t="s">
        <v>57</v>
      </c>
      <c r="N203" s="1" t="s">
        <v>57</v>
      </c>
      <c r="O203" s="5">
        <v>44354</v>
      </c>
      <c r="P203" s="1"/>
      <c r="Q203" s="1"/>
      <c r="R203" s="1"/>
      <c r="S203" s="1"/>
      <c r="T203" s="1" t="s">
        <v>1019</v>
      </c>
      <c r="U203" s="4">
        <v>1</v>
      </c>
      <c r="V203" s="6">
        <v>158</v>
      </c>
      <c r="W203" s="1" t="s">
        <v>777</v>
      </c>
      <c r="X203" s="1">
        <v>6</v>
      </c>
      <c r="Y203" s="6">
        <v>26.33</v>
      </c>
      <c r="Z203" s="1" t="s">
        <v>1049</v>
      </c>
      <c r="AA203" s="1" t="s">
        <v>1037</v>
      </c>
      <c r="AB203" s="1" t="s">
        <v>580</v>
      </c>
      <c r="AC203" s="1" t="s">
        <v>780</v>
      </c>
      <c r="AD203" s="1" t="s">
        <v>657</v>
      </c>
      <c r="AE203" s="1" t="s">
        <v>780</v>
      </c>
      <c r="AF203" s="6">
        <v>158</v>
      </c>
      <c r="AG203" s="6">
        <v>26.333333333333332</v>
      </c>
      <c r="AH203" s="1"/>
      <c r="AI203" s="6">
        <v>0</v>
      </c>
      <c r="AJ203" s="6">
        <v>0</v>
      </c>
      <c r="AK203" s="1" t="s">
        <v>1006</v>
      </c>
      <c r="AL203" s="1" t="s">
        <v>294</v>
      </c>
      <c r="AM203" s="1"/>
      <c r="AN203" s="1" t="s">
        <v>82</v>
      </c>
      <c r="AO203" s="1"/>
      <c r="AP203" s="1"/>
      <c r="AQ203" s="2"/>
      <c r="AR203" s="1"/>
      <c r="AS203" s="1"/>
      <c r="AT203" s="1"/>
      <c r="AU203" s="1" t="s">
        <v>1023</v>
      </c>
      <c r="AV203" s="7">
        <v>44354.63538660582</v>
      </c>
      <c r="AW203" s="1" t="s">
        <v>208</v>
      </c>
      <c r="AX203" s="6">
        <v>158</v>
      </c>
      <c r="AY203" s="5">
        <v>44351</v>
      </c>
      <c r="AZ203" s="5">
        <v>44561</v>
      </c>
      <c r="BA203" s="5">
        <v>44351</v>
      </c>
      <c r="BB203" s="5">
        <v>44351</v>
      </c>
      <c r="BC203" s="7">
        <v>44561</v>
      </c>
      <c r="BD203" s="1" t="s">
        <v>1044</v>
      </c>
      <c r="BE203" s="1"/>
      <c r="BF203" s="1"/>
      <c r="BG203" s="1" t="s">
        <v>55</v>
      </c>
    </row>
    <row r="204" spans="1:59" x14ac:dyDescent="0.25">
      <c r="A204" s="4">
        <v>199</v>
      </c>
      <c r="B204" s="2" t="str">
        <f>HYPERLINK("https://my.zakupivli.pro/remote/dispatcher/state_purchase_view/27211720", "UA-2021-06-07-000544-b")</f>
        <v>UA-2021-06-07-000544-b</v>
      </c>
      <c r="C204" s="2" t="s">
        <v>777</v>
      </c>
      <c r="D204" s="1" t="s">
        <v>759</v>
      </c>
      <c r="E204" s="1" t="s">
        <v>759</v>
      </c>
      <c r="F204" s="1" t="s">
        <v>255</v>
      </c>
      <c r="G204" s="1" t="s">
        <v>119</v>
      </c>
      <c r="H204" s="1" t="s">
        <v>689</v>
      </c>
      <c r="I204" s="1" t="s">
        <v>974</v>
      </c>
      <c r="J204" s="1" t="s">
        <v>635</v>
      </c>
      <c r="K204" s="1" t="s">
        <v>70</v>
      </c>
      <c r="L204" s="1" t="s">
        <v>57</v>
      </c>
      <c r="M204" s="1" t="s">
        <v>57</v>
      </c>
      <c r="N204" s="1" t="s">
        <v>57</v>
      </c>
      <c r="O204" s="5">
        <v>44354</v>
      </c>
      <c r="P204" s="1"/>
      <c r="Q204" s="1"/>
      <c r="R204" s="1"/>
      <c r="S204" s="1"/>
      <c r="T204" s="1" t="s">
        <v>1019</v>
      </c>
      <c r="U204" s="4">
        <v>1</v>
      </c>
      <c r="V204" s="6">
        <v>280</v>
      </c>
      <c r="W204" s="1" t="s">
        <v>777</v>
      </c>
      <c r="X204" s="1">
        <v>1</v>
      </c>
      <c r="Y204" s="6">
        <v>280</v>
      </c>
      <c r="Z204" s="1" t="s">
        <v>1032</v>
      </c>
      <c r="AA204" s="1" t="s">
        <v>1037</v>
      </c>
      <c r="AB204" s="1" t="s">
        <v>580</v>
      </c>
      <c r="AC204" s="1" t="s">
        <v>780</v>
      </c>
      <c r="AD204" s="1" t="s">
        <v>657</v>
      </c>
      <c r="AE204" s="1" t="s">
        <v>780</v>
      </c>
      <c r="AF204" s="6">
        <v>280</v>
      </c>
      <c r="AG204" s="6">
        <v>280</v>
      </c>
      <c r="AH204" s="1"/>
      <c r="AI204" s="6">
        <v>0</v>
      </c>
      <c r="AJ204" s="6">
        <v>0</v>
      </c>
      <c r="AK204" s="1" t="s">
        <v>792</v>
      </c>
      <c r="AL204" s="1" t="s">
        <v>351</v>
      </c>
      <c r="AM204" s="1"/>
      <c r="AN204" s="1" t="s">
        <v>111</v>
      </c>
      <c r="AO204" s="1"/>
      <c r="AP204" s="1"/>
      <c r="AQ204" s="2"/>
      <c r="AR204" s="1"/>
      <c r="AS204" s="1"/>
      <c r="AT204" s="1"/>
      <c r="AU204" s="1" t="s">
        <v>1023</v>
      </c>
      <c r="AV204" s="7">
        <v>44354.382412460982</v>
      </c>
      <c r="AW204" s="1" t="s">
        <v>161</v>
      </c>
      <c r="AX204" s="6">
        <v>280</v>
      </c>
      <c r="AY204" s="5">
        <v>44350</v>
      </c>
      <c r="AZ204" s="5">
        <v>44380</v>
      </c>
      <c r="BA204" s="5">
        <v>44350</v>
      </c>
      <c r="BB204" s="5">
        <v>44350</v>
      </c>
      <c r="BC204" s="7">
        <v>44561</v>
      </c>
      <c r="BD204" s="1" t="s">
        <v>1044</v>
      </c>
      <c r="BE204" s="1"/>
      <c r="BF204" s="1"/>
      <c r="BG204" s="1" t="s">
        <v>55</v>
      </c>
    </row>
    <row r="205" spans="1:59" x14ac:dyDescent="0.25">
      <c r="A205" s="4">
        <v>200</v>
      </c>
      <c r="B205" s="2" t="str">
        <f>HYPERLINK("https://my.zakupivli.pro/remote/dispatcher/state_purchase_view/27210962", "UA-2021-06-07-000342-b")</f>
        <v>UA-2021-06-07-000342-b</v>
      </c>
      <c r="C205" s="2" t="s">
        <v>777</v>
      </c>
      <c r="D205" s="1" t="s">
        <v>747</v>
      </c>
      <c r="E205" s="1" t="s">
        <v>747</v>
      </c>
      <c r="F205" s="1" t="s">
        <v>255</v>
      </c>
      <c r="G205" s="1" t="s">
        <v>213</v>
      </c>
      <c r="H205" s="1" t="s">
        <v>689</v>
      </c>
      <c r="I205" s="1" t="s">
        <v>974</v>
      </c>
      <c r="J205" s="1" t="s">
        <v>635</v>
      </c>
      <c r="K205" s="1" t="s">
        <v>70</v>
      </c>
      <c r="L205" s="1" t="s">
        <v>57</v>
      </c>
      <c r="M205" s="1" t="s">
        <v>57</v>
      </c>
      <c r="N205" s="1" t="s">
        <v>57</v>
      </c>
      <c r="O205" s="5">
        <v>44354</v>
      </c>
      <c r="P205" s="1"/>
      <c r="Q205" s="1"/>
      <c r="R205" s="1"/>
      <c r="S205" s="1"/>
      <c r="T205" s="1" t="s">
        <v>1019</v>
      </c>
      <c r="U205" s="4">
        <v>1</v>
      </c>
      <c r="V205" s="6">
        <v>120</v>
      </c>
      <c r="W205" s="1" t="s">
        <v>777</v>
      </c>
      <c r="X205" s="1">
        <v>2</v>
      </c>
      <c r="Y205" s="6">
        <v>60</v>
      </c>
      <c r="Z205" s="1" t="s">
        <v>1049</v>
      </c>
      <c r="AA205" s="1" t="s">
        <v>1037</v>
      </c>
      <c r="AB205" s="1" t="s">
        <v>580</v>
      </c>
      <c r="AC205" s="1" t="s">
        <v>780</v>
      </c>
      <c r="AD205" s="1" t="s">
        <v>657</v>
      </c>
      <c r="AE205" s="1" t="s">
        <v>780</v>
      </c>
      <c r="AF205" s="6">
        <v>120</v>
      </c>
      <c r="AG205" s="6">
        <v>60</v>
      </c>
      <c r="AH205" s="1"/>
      <c r="AI205" s="6">
        <v>0</v>
      </c>
      <c r="AJ205" s="6">
        <v>0</v>
      </c>
      <c r="AK205" s="1" t="s">
        <v>792</v>
      </c>
      <c r="AL205" s="1" t="s">
        <v>351</v>
      </c>
      <c r="AM205" s="1"/>
      <c r="AN205" s="1" t="s">
        <v>111</v>
      </c>
      <c r="AO205" s="1"/>
      <c r="AP205" s="1"/>
      <c r="AQ205" s="2"/>
      <c r="AR205" s="1"/>
      <c r="AS205" s="1"/>
      <c r="AT205" s="1"/>
      <c r="AU205" s="1" t="s">
        <v>1023</v>
      </c>
      <c r="AV205" s="7">
        <v>44354.371845474896</v>
      </c>
      <c r="AW205" s="1" t="s">
        <v>163</v>
      </c>
      <c r="AX205" s="6">
        <v>120</v>
      </c>
      <c r="AY205" s="5">
        <v>44350</v>
      </c>
      <c r="AZ205" s="5">
        <v>44380</v>
      </c>
      <c r="BA205" s="5">
        <v>44350</v>
      </c>
      <c r="BB205" s="5">
        <v>44350</v>
      </c>
      <c r="BC205" s="7">
        <v>44561</v>
      </c>
      <c r="BD205" s="1" t="s">
        <v>1044</v>
      </c>
      <c r="BE205" s="1"/>
      <c r="BF205" s="1"/>
      <c r="BG205" s="1" t="s">
        <v>55</v>
      </c>
    </row>
    <row r="206" spans="1:59" x14ac:dyDescent="0.25">
      <c r="A206" s="4">
        <v>201</v>
      </c>
      <c r="B206" s="2" t="str">
        <f>HYPERLINK("https://my.zakupivli.pro/remote/dispatcher/state_purchase_view/27210709", "UA-2021-06-07-000239-b")</f>
        <v>UA-2021-06-07-000239-b</v>
      </c>
      <c r="C206" s="2" t="s">
        <v>777</v>
      </c>
      <c r="D206" s="1" t="s">
        <v>802</v>
      </c>
      <c r="E206" s="1" t="s">
        <v>802</v>
      </c>
      <c r="F206" s="1" t="s">
        <v>255</v>
      </c>
      <c r="G206" s="1" t="s">
        <v>346</v>
      </c>
      <c r="H206" s="1" t="s">
        <v>689</v>
      </c>
      <c r="I206" s="1" t="s">
        <v>974</v>
      </c>
      <c r="J206" s="1" t="s">
        <v>635</v>
      </c>
      <c r="K206" s="1" t="s">
        <v>70</v>
      </c>
      <c r="L206" s="1" t="s">
        <v>57</v>
      </c>
      <c r="M206" s="1" t="s">
        <v>57</v>
      </c>
      <c r="N206" s="1" t="s">
        <v>57</v>
      </c>
      <c r="O206" s="5">
        <v>44354</v>
      </c>
      <c r="P206" s="1"/>
      <c r="Q206" s="1"/>
      <c r="R206" s="1"/>
      <c r="S206" s="1"/>
      <c r="T206" s="1" t="s">
        <v>1019</v>
      </c>
      <c r="U206" s="4">
        <v>1</v>
      </c>
      <c r="V206" s="6">
        <v>3000</v>
      </c>
      <c r="W206" s="1" t="s">
        <v>777</v>
      </c>
      <c r="X206" s="1">
        <v>30</v>
      </c>
      <c r="Y206" s="6">
        <v>100</v>
      </c>
      <c r="Z206" s="1" t="s">
        <v>1048</v>
      </c>
      <c r="AA206" s="1" t="s">
        <v>1037</v>
      </c>
      <c r="AB206" s="1" t="s">
        <v>580</v>
      </c>
      <c r="AC206" s="1" t="s">
        <v>780</v>
      </c>
      <c r="AD206" s="1" t="s">
        <v>657</v>
      </c>
      <c r="AE206" s="1" t="s">
        <v>780</v>
      </c>
      <c r="AF206" s="6">
        <v>3000</v>
      </c>
      <c r="AG206" s="6">
        <v>100</v>
      </c>
      <c r="AH206" s="1"/>
      <c r="AI206" s="6">
        <v>0</v>
      </c>
      <c r="AJ206" s="6">
        <v>0</v>
      </c>
      <c r="AK206" s="1" t="s">
        <v>789</v>
      </c>
      <c r="AL206" s="1" t="s">
        <v>300</v>
      </c>
      <c r="AM206" s="1"/>
      <c r="AN206" s="1" t="s">
        <v>308</v>
      </c>
      <c r="AO206" s="1"/>
      <c r="AP206" s="1"/>
      <c r="AQ206" s="2"/>
      <c r="AR206" s="1"/>
      <c r="AS206" s="1"/>
      <c r="AT206" s="1"/>
      <c r="AU206" s="1" t="s">
        <v>1023</v>
      </c>
      <c r="AV206" s="7">
        <v>44354.366404588611</v>
      </c>
      <c r="AW206" s="1" t="s">
        <v>361</v>
      </c>
      <c r="AX206" s="6">
        <v>3000</v>
      </c>
      <c r="AY206" s="5">
        <v>44350</v>
      </c>
      <c r="AZ206" s="5">
        <v>44380</v>
      </c>
      <c r="BA206" s="5">
        <v>44350</v>
      </c>
      <c r="BB206" s="5">
        <v>44350</v>
      </c>
      <c r="BC206" s="7">
        <v>44561</v>
      </c>
      <c r="BD206" s="1" t="s">
        <v>1044</v>
      </c>
      <c r="BE206" s="1"/>
      <c r="BF206" s="1"/>
      <c r="BG206" s="1" t="s">
        <v>55</v>
      </c>
    </row>
    <row r="207" spans="1:59" x14ac:dyDescent="0.25">
      <c r="A207" s="4">
        <v>202</v>
      </c>
      <c r="B207" s="2" t="str">
        <f>HYPERLINK("https://my.zakupivli.pro/remote/dispatcher/state_purchase_view/27210341", "UA-2021-06-07-000123-b")</f>
        <v>UA-2021-06-07-000123-b</v>
      </c>
      <c r="C207" s="2" t="s">
        <v>777</v>
      </c>
      <c r="D207" s="1" t="s">
        <v>693</v>
      </c>
      <c r="E207" s="1" t="s">
        <v>693</v>
      </c>
      <c r="F207" s="1" t="s">
        <v>255</v>
      </c>
      <c r="G207" s="1" t="s">
        <v>472</v>
      </c>
      <c r="H207" s="1" t="s">
        <v>689</v>
      </c>
      <c r="I207" s="1" t="s">
        <v>974</v>
      </c>
      <c r="J207" s="1" t="s">
        <v>635</v>
      </c>
      <c r="K207" s="1" t="s">
        <v>70</v>
      </c>
      <c r="L207" s="1" t="s">
        <v>57</v>
      </c>
      <c r="M207" s="1" t="s">
        <v>57</v>
      </c>
      <c r="N207" s="1" t="s">
        <v>57</v>
      </c>
      <c r="O207" s="5">
        <v>44354</v>
      </c>
      <c r="P207" s="1"/>
      <c r="Q207" s="1"/>
      <c r="R207" s="1"/>
      <c r="S207" s="1"/>
      <c r="T207" s="1" t="s">
        <v>1019</v>
      </c>
      <c r="U207" s="4">
        <v>1</v>
      </c>
      <c r="V207" s="6">
        <v>480</v>
      </c>
      <c r="W207" s="1" t="s">
        <v>777</v>
      </c>
      <c r="X207" s="1">
        <v>6</v>
      </c>
      <c r="Y207" s="6">
        <v>80</v>
      </c>
      <c r="Z207" s="1" t="s">
        <v>1049</v>
      </c>
      <c r="AA207" s="1" t="s">
        <v>1037</v>
      </c>
      <c r="AB207" s="1" t="s">
        <v>580</v>
      </c>
      <c r="AC207" s="1" t="s">
        <v>780</v>
      </c>
      <c r="AD207" s="1" t="s">
        <v>657</v>
      </c>
      <c r="AE207" s="1" t="s">
        <v>780</v>
      </c>
      <c r="AF207" s="6">
        <v>480</v>
      </c>
      <c r="AG207" s="6">
        <v>80</v>
      </c>
      <c r="AH207" s="1"/>
      <c r="AI207" s="6">
        <v>0</v>
      </c>
      <c r="AJ207" s="6">
        <v>0</v>
      </c>
      <c r="AK207" s="1" t="s">
        <v>792</v>
      </c>
      <c r="AL207" s="1" t="s">
        <v>351</v>
      </c>
      <c r="AM207" s="1"/>
      <c r="AN207" s="1" t="s">
        <v>111</v>
      </c>
      <c r="AO207" s="1"/>
      <c r="AP207" s="1"/>
      <c r="AQ207" s="2"/>
      <c r="AR207" s="1"/>
      <c r="AS207" s="1"/>
      <c r="AT207" s="1"/>
      <c r="AU207" s="1" t="s">
        <v>1023</v>
      </c>
      <c r="AV207" s="7">
        <v>44354.355186865912</v>
      </c>
      <c r="AW207" s="1" t="s">
        <v>158</v>
      </c>
      <c r="AX207" s="6">
        <v>480</v>
      </c>
      <c r="AY207" s="5">
        <v>44350</v>
      </c>
      <c r="AZ207" s="5">
        <v>44380</v>
      </c>
      <c r="BA207" s="5">
        <v>44350</v>
      </c>
      <c r="BB207" s="5">
        <v>44350</v>
      </c>
      <c r="BC207" s="7">
        <v>44561</v>
      </c>
      <c r="BD207" s="1" t="s">
        <v>1044</v>
      </c>
      <c r="BE207" s="1"/>
      <c r="BF207" s="1"/>
      <c r="BG207" s="1" t="s">
        <v>55</v>
      </c>
    </row>
    <row r="208" spans="1:59" x14ac:dyDescent="0.25">
      <c r="A208" s="4">
        <v>203</v>
      </c>
      <c r="B208" s="2" t="str">
        <f>HYPERLINK("https://my.zakupivli.pro/remote/dispatcher/state_purchase_view/27180848", "UA-2021-06-04-003306-b")</f>
        <v>UA-2021-06-04-003306-b</v>
      </c>
      <c r="C208" s="2" t="s">
        <v>777</v>
      </c>
      <c r="D208" s="1" t="s">
        <v>872</v>
      </c>
      <c r="E208" s="1" t="s">
        <v>872</v>
      </c>
      <c r="F208" s="1" t="s">
        <v>255</v>
      </c>
      <c r="G208" s="1" t="s">
        <v>478</v>
      </c>
      <c r="H208" s="1" t="s">
        <v>933</v>
      </c>
      <c r="I208" s="1" t="s">
        <v>974</v>
      </c>
      <c r="J208" s="1" t="s">
        <v>635</v>
      </c>
      <c r="K208" s="1" t="s">
        <v>70</v>
      </c>
      <c r="L208" s="1" t="s">
        <v>57</v>
      </c>
      <c r="M208" s="1" t="s">
        <v>57</v>
      </c>
      <c r="N208" s="1" t="s">
        <v>57</v>
      </c>
      <c r="O208" s="5">
        <v>44351</v>
      </c>
      <c r="P208" s="5">
        <v>44351</v>
      </c>
      <c r="Q208" s="5">
        <v>44357</v>
      </c>
      <c r="R208" s="5">
        <v>44357</v>
      </c>
      <c r="S208" s="5">
        <v>44365</v>
      </c>
      <c r="T208" s="1" t="s">
        <v>1020</v>
      </c>
      <c r="U208" s="4">
        <v>1</v>
      </c>
      <c r="V208" s="6">
        <v>185000</v>
      </c>
      <c r="W208" s="1" t="s">
        <v>777</v>
      </c>
      <c r="X208" s="1">
        <v>1</v>
      </c>
      <c r="Y208" s="6">
        <v>185000</v>
      </c>
      <c r="Z208" s="1" t="s">
        <v>1043</v>
      </c>
      <c r="AA208" s="6">
        <v>925</v>
      </c>
      <c r="AB208" s="1" t="s">
        <v>580</v>
      </c>
      <c r="AC208" s="1" t="s">
        <v>974</v>
      </c>
      <c r="AD208" s="1" t="s">
        <v>657</v>
      </c>
      <c r="AE208" s="1" t="s">
        <v>780</v>
      </c>
      <c r="AF208" s="6">
        <v>185000</v>
      </c>
      <c r="AG208" s="6">
        <v>185000</v>
      </c>
      <c r="AH208" s="1" t="s">
        <v>715</v>
      </c>
      <c r="AI208" s="6">
        <v>0</v>
      </c>
      <c r="AJ208" s="6">
        <v>0</v>
      </c>
      <c r="AK208" s="1" t="s">
        <v>715</v>
      </c>
      <c r="AL208" s="1" t="s">
        <v>421</v>
      </c>
      <c r="AM208" s="1" t="s">
        <v>60</v>
      </c>
      <c r="AN208" s="1" t="s">
        <v>7</v>
      </c>
      <c r="AO208" s="1"/>
      <c r="AP208" s="1"/>
      <c r="AQ208" s="2"/>
      <c r="AR208" s="7">
        <v>44372.590881022683</v>
      </c>
      <c r="AS208" s="5">
        <v>44373</v>
      </c>
      <c r="AT208" s="5">
        <v>44392</v>
      </c>
      <c r="AU208" s="1" t="s">
        <v>1023</v>
      </c>
      <c r="AV208" s="7">
        <v>44379.59333085853</v>
      </c>
      <c r="AW208" s="1" t="s">
        <v>304</v>
      </c>
      <c r="AX208" s="6">
        <v>185000</v>
      </c>
      <c r="AY208" s="1"/>
      <c r="AZ208" s="5">
        <v>44408</v>
      </c>
      <c r="BA208" s="5">
        <v>44379</v>
      </c>
      <c r="BB208" s="5">
        <v>44379</v>
      </c>
      <c r="BC208" s="7">
        <v>44561</v>
      </c>
      <c r="BD208" s="1" t="s">
        <v>1044</v>
      </c>
      <c r="BE208" s="1"/>
      <c r="BF208" s="1"/>
      <c r="BG208" s="1" t="s">
        <v>422</v>
      </c>
    </row>
    <row r="209" spans="1:59" x14ac:dyDescent="0.25">
      <c r="A209" s="4">
        <v>204</v>
      </c>
      <c r="B209" s="2" t="str">
        <f>HYPERLINK("https://my.zakupivli.pro/remote/dispatcher/state_purchase_view/27117533", "UA-2021-06-02-010723-b")</f>
        <v>UA-2021-06-02-010723-b</v>
      </c>
      <c r="C209" s="2" t="s">
        <v>777</v>
      </c>
      <c r="D209" s="1" t="s">
        <v>720</v>
      </c>
      <c r="E209" s="1" t="s">
        <v>720</v>
      </c>
      <c r="F209" s="1" t="s">
        <v>255</v>
      </c>
      <c r="G209" s="1" t="s">
        <v>478</v>
      </c>
      <c r="H209" s="1" t="s">
        <v>656</v>
      </c>
      <c r="I209" s="1" t="s">
        <v>974</v>
      </c>
      <c r="J209" s="1" t="s">
        <v>635</v>
      </c>
      <c r="K209" s="1" t="s">
        <v>70</v>
      </c>
      <c r="L209" s="1" t="s">
        <v>247</v>
      </c>
      <c r="M209" s="1" t="s">
        <v>57</v>
      </c>
      <c r="N209" s="1" t="s">
        <v>487</v>
      </c>
      <c r="O209" s="5">
        <v>44349</v>
      </c>
      <c r="P209" s="5">
        <v>44349</v>
      </c>
      <c r="Q209" s="5">
        <v>44360</v>
      </c>
      <c r="R209" s="5">
        <v>44349</v>
      </c>
      <c r="S209" s="5">
        <v>44370</v>
      </c>
      <c r="T209" s="7">
        <v>44371.524375000001</v>
      </c>
      <c r="U209" s="4">
        <v>8</v>
      </c>
      <c r="V209" s="6">
        <v>12189976.800000001</v>
      </c>
      <c r="W209" s="1" t="s">
        <v>777</v>
      </c>
      <c r="X209" s="1">
        <v>1</v>
      </c>
      <c r="Y209" s="6">
        <v>12189976.800000001</v>
      </c>
      <c r="Z209" s="1" t="s">
        <v>1045</v>
      </c>
      <c r="AA209" s="6">
        <v>60949.88</v>
      </c>
      <c r="AB209" s="1" t="s">
        <v>580</v>
      </c>
      <c r="AC209" s="1" t="s">
        <v>974</v>
      </c>
      <c r="AD209" s="1" t="s">
        <v>206</v>
      </c>
      <c r="AE209" s="1" t="s">
        <v>780</v>
      </c>
      <c r="AF209" s="6">
        <v>8700000</v>
      </c>
      <c r="AG209" s="6">
        <v>8700000</v>
      </c>
      <c r="AH209" s="1" t="s">
        <v>946</v>
      </c>
      <c r="AI209" s="6">
        <v>3489976.8000000007</v>
      </c>
      <c r="AJ209" s="6">
        <v>0.2862988877878751</v>
      </c>
      <c r="AK209" s="1" t="s">
        <v>944</v>
      </c>
      <c r="AL209" s="1" t="s">
        <v>446</v>
      </c>
      <c r="AM209" s="1" t="s">
        <v>590</v>
      </c>
      <c r="AN209" s="1" t="s">
        <v>40</v>
      </c>
      <c r="AO209" s="6">
        <v>68965.200000001118</v>
      </c>
      <c r="AP209" s="6">
        <v>5.6575333268887853E-3</v>
      </c>
      <c r="AQ209" s="2" t="str">
        <f>HYPERLINK("https://auction.openprocurement.org/tenders/8265b6a829944abfb381889bcfa15027")</f>
        <v>https://auction.openprocurement.org/tenders/8265b6a829944abfb381889bcfa15027</v>
      </c>
      <c r="AR209" s="7">
        <v>44391.389150621355</v>
      </c>
      <c r="AS209" s="5">
        <v>44402</v>
      </c>
      <c r="AT209" s="5">
        <v>44412</v>
      </c>
      <c r="AU209" s="1" t="s">
        <v>1023</v>
      </c>
      <c r="AV209" s="7">
        <v>44406.450724257556</v>
      </c>
      <c r="AW209" s="1" t="s">
        <v>398</v>
      </c>
      <c r="AX209" s="6">
        <v>12121011.6</v>
      </c>
      <c r="AY209" s="1"/>
      <c r="AZ209" s="5">
        <v>44865</v>
      </c>
      <c r="BA209" s="5">
        <v>44406</v>
      </c>
      <c r="BB209" s="5">
        <v>44406</v>
      </c>
      <c r="BC209" s="7">
        <v>44926</v>
      </c>
      <c r="BD209" s="1" t="s">
        <v>1044</v>
      </c>
      <c r="BE209" s="1"/>
      <c r="BF209" s="1"/>
      <c r="BG209" s="1" t="s">
        <v>454</v>
      </c>
    </row>
    <row r="210" spans="1:59" x14ac:dyDescent="0.25">
      <c r="A210" s="4">
        <v>205</v>
      </c>
      <c r="B210" s="2" t="str">
        <f>HYPERLINK("https://my.zakupivli.pro/remote/dispatcher/state_purchase_view/27116701", "UA-2021-06-02-010511-b")</f>
        <v>UA-2021-06-02-010511-b</v>
      </c>
      <c r="C210" s="2" t="s">
        <v>777</v>
      </c>
      <c r="D210" s="1" t="s">
        <v>719</v>
      </c>
      <c r="E210" s="1" t="s">
        <v>719</v>
      </c>
      <c r="F210" s="1" t="s">
        <v>255</v>
      </c>
      <c r="G210" s="1" t="s">
        <v>478</v>
      </c>
      <c r="H210" s="1" t="s">
        <v>656</v>
      </c>
      <c r="I210" s="1" t="s">
        <v>974</v>
      </c>
      <c r="J210" s="1" t="s">
        <v>635</v>
      </c>
      <c r="K210" s="1" t="s">
        <v>70</v>
      </c>
      <c r="L210" s="1" t="s">
        <v>57</v>
      </c>
      <c r="M210" s="1" t="s">
        <v>133</v>
      </c>
      <c r="N210" s="1" t="s">
        <v>437</v>
      </c>
      <c r="O210" s="5">
        <v>44349</v>
      </c>
      <c r="P210" s="5">
        <v>44349</v>
      </c>
      <c r="Q210" s="5">
        <v>44360</v>
      </c>
      <c r="R210" s="5">
        <v>44349</v>
      </c>
      <c r="S210" s="5">
        <v>44370</v>
      </c>
      <c r="T210" s="1" t="s">
        <v>1020</v>
      </c>
      <c r="U210" s="4">
        <v>8</v>
      </c>
      <c r="V210" s="6">
        <v>38707606.799999997</v>
      </c>
      <c r="W210" s="1" t="s">
        <v>777</v>
      </c>
      <c r="X210" s="1">
        <v>1</v>
      </c>
      <c r="Y210" s="6">
        <v>38707606.799999997</v>
      </c>
      <c r="Z210" s="1" t="s">
        <v>1045</v>
      </c>
      <c r="AA210" s="6">
        <v>193538.03</v>
      </c>
      <c r="AB210" s="1" t="s">
        <v>580</v>
      </c>
      <c r="AC210" s="1" t="s">
        <v>974</v>
      </c>
      <c r="AD210" s="1" t="s">
        <v>206</v>
      </c>
      <c r="AE210" s="1" t="s">
        <v>780</v>
      </c>
      <c r="AF210" s="6">
        <v>26500000</v>
      </c>
      <c r="AG210" s="6">
        <v>26500000</v>
      </c>
      <c r="AH210" s="1" t="s">
        <v>946</v>
      </c>
      <c r="AI210" s="6">
        <v>12207606.799999997</v>
      </c>
      <c r="AJ210" s="6">
        <v>0.31538004566068906</v>
      </c>
      <c r="AK210" s="1"/>
      <c r="AL210" s="1"/>
      <c r="AM210" s="1"/>
      <c r="AN210" s="1"/>
      <c r="AO210" s="1"/>
      <c r="AP210" s="1"/>
      <c r="AQ210" s="2" t="str">
        <f>HYPERLINK("https://auction.openprocurement.org/tenders/40a242f596e44586a8eb86509dc4a5bf")</f>
        <v>https://auction.openprocurement.org/tenders/40a242f596e44586a8eb86509dc4a5bf</v>
      </c>
      <c r="AR210" s="1"/>
      <c r="AS210" s="1"/>
      <c r="AT210" s="1"/>
      <c r="AU210" s="1" t="s">
        <v>1046</v>
      </c>
      <c r="AV210" s="7">
        <v>44463.000677655844</v>
      </c>
      <c r="AW210" s="1"/>
      <c r="AX210" s="1"/>
      <c r="AY210" s="1"/>
      <c r="AZ210" s="5">
        <v>44865</v>
      </c>
      <c r="BA210" s="1" t="s">
        <v>56</v>
      </c>
      <c r="BB210" s="1" t="s">
        <v>56</v>
      </c>
      <c r="BC210" s="1"/>
      <c r="BD210" s="1"/>
      <c r="BE210" s="1" t="s">
        <v>772</v>
      </c>
      <c r="BF210" s="1"/>
      <c r="BG210" s="1" t="s">
        <v>453</v>
      </c>
    </row>
    <row r="211" spans="1:59" x14ac:dyDescent="0.25">
      <c r="A211" s="4">
        <v>206</v>
      </c>
      <c r="B211" s="2" t="str">
        <f>HYPERLINK("https://my.zakupivli.pro/remote/dispatcher/state_purchase_view/27115501", "UA-2021-06-02-010123-b")</f>
        <v>UA-2021-06-02-010123-b</v>
      </c>
      <c r="C211" s="2" t="s">
        <v>777</v>
      </c>
      <c r="D211" s="1" t="s">
        <v>727</v>
      </c>
      <c r="E211" s="1" t="s">
        <v>727</v>
      </c>
      <c r="F211" s="1" t="s">
        <v>255</v>
      </c>
      <c r="G211" s="1" t="s">
        <v>478</v>
      </c>
      <c r="H211" s="1" t="s">
        <v>656</v>
      </c>
      <c r="I211" s="1" t="s">
        <v>974</v>
      </c>
      <c r="J211" s="1" t="s">
        <v>635</v>
      </c>
      <c r="K211" s="1" t="s">
        <v>70</v>
      </c>
      <c r="L211" s="1" t="s">
        <v>247</v>
      </c>
      <c r="M211" s="1" t="s">
        <v>133</v>
      </c>
      <c r="N211" s="1" t="s">
        <v>487</v>
      </c>
      <c r="O211" s="5">
        <v>44349</v>
      </c>
      <c r="P211" s="5">
        <v>44349</v>
      </c>
      <c r="Q211" s="5">
        <v>44360</v>
      </c>
      <c r="R211" s="5">
        <v>44349</v>
      </c>
      <c r="S211" s="5">
        <v>44370</v>
      </c>
      <c r="T211" s="1" t="s">
        <v>1020</v>
      </c>
      <c r="U211" s="4">
        <v>8</v>
      </c>
      <c r="V211" s="6">
        <v>56462043.600000001</v>
      </c>
      <c r="W211" s="1" t="s">
        <v>777</v>
      </c>
      <c r="X211" s="1">
        <v>1</v>
      </c>
      <c r="Y211" s="6">
        <v>56462043.600000001</v>
      </c>
      <c r="Z211" s="1" t="s">
        <v>1045</v>
      </c>
      <c r="AA211" s="6">
        <v>282310.21999999997</v>
      </c>
      <c r="AB211" s="1" t="s">
        <v>580</v>
      </c>
      <c r="AC211" s="1" t="s">
        <v>974</v>
      </c>
      <c r="AD211" s="1" t="s">
        <v>206</v>
      </c>
      <c r="AE211" s="1" t="s">
        <v>780</v>
      </c>
      <c r="AF211" s="6">
        <v>38699999</v>
      </c>
      <c r="AG211" s="6">
        <v>38699999</v>
      </c>
      <c r="AH211" s="1" t="s">
        <v>969</v>
      </c>
      <c r="AI211" s="6">
        <v>17762044.600000001</v>
      </c>
      <c r="AJ211" s="6">
        <v>0.31458380652732876</v>
      </c>
      <c r="AK211" s="1"/>
      <c r="AL211" s="1"/>
      <c r="AM211" s="1"/>
      <c r="AN211" s="1"/>
      <c r="AO211" s="1"/>
      <c r="AP211" s="1"/>
      <c r="AQ211" s="2" t="str">
        <f>HYPERLINK("https://auction.openprocurement.org/tenders/39d0cb23ff554a49998f65d1b51285e0")</f>
        <v>https://auction.openprocurement.org/tenders/39d0cb23ff554a49998f65d1b51285e0</v>
      </c>
      <c r="AR211" s="1"/>
      <c r="AS211" s="1"/>
      <c r="AT211" s="1"/>
      <c r="AU211" s="1" t="s">
        <v>1046</v>
      </c>
      <c r="AV211" s="7">
        <v>44463.000796205219</v>
      </c>
      <c r="AW211" s="1"/>
      <c r="AX211" s="1"/>
      <c r="AY211" s="1"/>
      <c r="AZ211" s="5">
        <v>44865</v>
      </c>
      <c r="BA211" s="1" t="s">
        <v>56</v>
      </c>
      <c r="BB211" s="1" t="s">
        <v>56</v>
      </c>
      <c r="BC211" s="1"/>
      <c r="BD211" s="1"/>
      <c r="BE211" s="1" t="s">
        <v>772</v>
      </c>
      <c r="BF211" s="1"/>
      <c r="BG211" s="1" t="s">
        <v>305</v>
      </c>
    </row>
    <row r="212" spans="1:59" x14ac:dyDescent="0.25">
      <c r="A212" s="4">
        <v>207</v>
      </c>
      <c r="B212" s="2" t="str">
        <f>HYPERLINK("https://my.zakupivli.pro/remote/dispatcher/state_purchase_view/27113516", "UA-2021-06-02-009623-b")</f>
        <v>UA-2021-06-02-009623-b</v>
      </c>
      <c r="C212" s="2" t="s">
        <v>777</v>
      </c>
      <c r="D212" s="1" t="s">
        <v>726</v>
      </c>
      <c r="E212" s="1" t="s">
        <v>726</v>
      </c>
      <c r="F212" s="1" t="s">
        <v>255</v>
      </c>
      <c r="G212" s="1" t="s">
        <v>478</v>
      </c>
      <c r="H212" s="1" t="s">
        <v>656</v>
      </c>
      <c r="I212" s="1" t="s">
        <v>974</v>
      </c>
      <c r="J212" s="1" t="s">
        <v>635</v>
      </c>
      <c r="K212" s="1" t="s">
        <v>70</v>
      </c>
      <c r="L212" s="1" t="s">
        <v>57</v>
      </c>
      <c r="M212" s="1" t="s">
        <v>57</v>
      </c>
      <c r="N212" s="1" t="s">
        <v>437</v>
      </c>
      <c r="O212" s="5">
        <v>44349</v>
      </c>
      <c r="P212" s="5">
        <v>44349</v>
      </c>
      <c r="Q212" s="5">
        <v>44360</v>
      </c>
      <c r="R212" s="5">
        <v>44349</v>
      </c>
      <c r="S212" s="5">
        <v>44370</v>
      </c>
      <c r="T212" s="7">
        <v>44371.627372685187</v>
      </c>
      <c r="U212" s="4">
        <v>8</v>
      </c>
      <c r="V212" s="6">
        <v>11664328.800000001</v>
      </c>
      <c r="W212" s="1" t="s">
        <v>777</v>
      </c>
      <c r="X212" s="1">
        <v>1</v>
      </c>
      <c r="Y212" s="6">
        <v>11664328.800000001</v>
      </c>
      <c r="Z212" s="1" t="s">
        <v>1045</v>
      </c>
      <c r="AA212" s="6">
        <v>58321.64</v>
      </c>
      <c r="AB212" s="1" t="s">
        <v>580</v>
      </c>
      <c r="AC212" s="1" t="s">
        <v>974</v>
      </c>
      <c r="AD212" s="1" t="s">
        <v>206</v>
      </c>
      <c r="AE212" s="1" t="s">
        <v>780</v>
      </c>
      <c r="AF212" s="6">
        <v>8383355</v>
      </c>
      <c r="AG212" s="6">
        <v>8383355</v>
      </c>
      <c r="AH212" s="1" t="s">
        <v>946</v>
      </c>
      <c r="AI212" s="6">
        <v>3280973.8000000007</v>
      </c>
      <c r="AJ212" s="6">
        <v>0.28128269155101326</v>
      </c>
      <c r="AK212" s="1" t="s">
        <v>944</v>
      </c>
      <c r="AL212" s="1" t="s">
        <v>446</v>
      </c>
      <c r="AM212" s="1" t="s">
        <v>590</v>
      </c>
      <c r="AN212" s="1" t="s">
        <v>40</v>
      </c>
      <c r="AO212" s="6">
        <v>49159.200000001118</v>
      </c>
      <c r="AP212" s="6">
        <v>4.2144902499662998E-3</v>
      </c>
      <c r="AQ212" s="2" t="str">
        <f>HYPERLINK("https://auction.openprocurement.org/tenders/0750b9e7d18149f4b2b189f42c3aaf78")</f>
        <v>https://auction.openprocurement.org/tenders/0750b9e7d18149f4b2b189f42c3aaf78</v>
      </c>
      <c r="AR212" s="7">
        <v>44391.380787845381</v>
      </c>
      <c r="AS212" s="5">
        <v>44402</v>
      </c>
      <c r="AT212" s="5">
        <v>44412</v>
      </c>
      <c r="AU212" s="1" t="s">
        <v>1023</v>
      </c>
      <c r="AV212" s="7">
        <v>44406.446472943666</v>
      </c>
      <c r="AW212" s="1" t="s">
        <v>392</v>
      </c>
      <c r="AX212" s="6">
        <v>11615169.6</v>
      </c>
      <c r="AY212" s="1"/>
      <c r="AZ212" s="5">
        <v>44865</v>
      </c>
      <c r="BA212" s="5">
        <v>44406</v>
      </c>
      <c r="BB212" s="5">
        <v>44406</v>
      </c>
      <c r="BC212" s="7">
        <v>44926</v>
      </c>
      <c r="BD212" s="1" t="s">
        <v>1044</v>
      </c>
      <c r="BE212" s="1"/>
      <c r="BF212" s="1"/>
      <c r="BG212" s="1" t="s">
        <v>455</v>
      </c>
    </row>
    <row r="213" spans="1:59" x14ac:dyDescent="0.25">
      <c r="A213" s="4">
        <v>208</v>
      </c>
      <c r="B213" s="2" t="str">
        <f>HYPERLINK("https://my.zakupivli.pro/remote/dispatcher/state_purchase_view/27073561", "UA-2021-06-01-010695-b")</f>
        <v>UA-2021-06-01-010695-b</v>
      </c>
      <c r="C213" s="2" t="s">
        <v>777</v>
      </c>
      <c r="D213" s="1" t="s">
        <v>725</v>
      </c>
      <c r="E213" s="1" t="s">
        <v>725</v>
      </c>
      <c r="F213" s="1" t="s">
        <v>255</v>
      </c>
      <c r="G213" s="1" t="s">
        <v>478</v>
      </c>
      <c r="H213" s="1" t="s">
        <v>656</v>
      </c>
      <c r="I213" s="1" t="s">
        <v>974</v>
      </c>
      <c r="J213" s="1" t="s">
        <v>635</v>
      </c>
      <c r="K213" s="1" t="s">
        <v>70</v>
      </c>
      <c r="L213" s="1" t="s">
        <v>437</v>
      </c>
      <c r="M213" s="1" t="s">
        <v>133</v>
      </c>
      <c r="N213" s="1" t="s">
        <v>437</v>
      </c>
      <c r="O213" s="5">
        <v>44348</v>
      </c>
      <c r="P213" s="5">
        <v>44348</v>
      </c>
      <c r="Q213" s="5">
        <v>44360</v>
      </c>
      <c r="R213" s="5">
        <v>44348</v>
      </c>
      <c r="S213" s="5">
        <v>44370</v>
      </c>
      <c r="T213" s="1" t="s">
        <v>1020</v>
      </c>
      <c r="U213" s="4">
        <v>7</v>
      </c>
      <c r="V213" s="6">
        <v>37510118.399999999</v>
      </c>
      <c r="W213" s="1" t="s">
        <v>777</v>
      </c>
      <c r="X213" s="1">
        <v>1</v>
      </c>
      <c r="Y213" s="6">
        <v>37510118.399999999</v>
      </c>
      <c r="Z213" s="1" t="s">
        <v>1045</v>
      </c>
      <c r="AA213" s="6">
        <v>187550.59</v>
      </c>
      <c r="AB213" s="1" t="s">
        <v>580</v>
      </c>
      <c r="AC213" s="1" t="s">
        <v>974</v>
      </c>
      <c r="AD213" s="1" t="s">
        <v>206</v>
      </c>
      <c r="AE213" s="1" t="s">
        <v>780</v>
      </c>
      <c r="AF213" s="6">
        <v>28622996</v>
      </c>
      <c r="AG213" s="6">
        <v>28622996</v>
      </c>
      <c r="AH213" s="1" t="s">
        <v>969</v>
      </c>
      <c r="AI213" s="6">
        <v>8887122.3999999985</v>
      </c>
      <c r="AJ213" s="6">
        <v>0.23692600234500991</v>
      </c>
      <c r="AK213" s="1"/>
      <c r="AL213" s="1"/>
      <c r="AM213" s="1"/>
      <c r="AN213" s="1"/>
      <c r="AO213" s="1"/>
      <c r="AP213" s="1"/>
      <c r="AQ213" s="2" t="str">
        <f>HYPERLINK("https://auction.openprocurement.org/tenders/3b5ef4213876439f92902b9b74355749")</f>
        <v>https://auction.openprocurement.org/tenders/3b5ef4213876439f92902b9b74355749</v>
      </c>
      <c r="AR213" s="1"/>
      <c r="AS213" s="1"/>
      <c r="AT213" s="1"/>
      <c r="AU213" s="1" t="s">
        <v>1046</v>
      </c>
      <c r="AV213" s="7">
        <v>44463.000924037224</v>
      </c>
      <c r="AW213" s="1"/>
      <c r="AX213" s="1"/>
      <c r="AY213" s="1"/>
      <c r="AZ213" s="5">
        <v>44865</v>
      </c>
      <c r="BA213" s="1" t="s">
        <v>56</v>
      </c>
      <c r="BB213" s="1" t="s">
        <v>56</v>
      </c>
      <c r="BC213" s="1"/>
      <c r="BD213" s="1"/>
      <c r="BE213" s="1" t="s">
        <v>772</v>
      </c>
      <c r="BF213" s="1"/>
      <c r="BG213" s="1" t="s">
        <v>306</v>
      </c>
    </row>
    <row r="214" spans="1:59" x14ac:dyDescent="0.25">
      <c r="A214" s="4">
        <v>209</v>
      </c>
      <c r="B214" s="2" t="str">
        <f>HYPERLINK("https://my.zakupivli.pro/remote/dispatcher/state_purchase_view/27060051", "UA-2021-06-01-006971-b")</f>
        <v>UA-2021-06-01-006971-b</v>
      </c>
      <c r="C214" s="2" t="s">
        <v>777</v>
      </c>
      <c r="D214" s="1" t="s">
        <v>897</v>
      </c>
      <c r="E214" s="1" t="s">
        <v>897</v>
      </c>
      <c r="F214" s="1" t="s">
        <v>255</v>
      </c>
      <c r="G214" s="1" t="s">
        <v>534</v>
      </c>
      <c r="H214" s="1" t="s">
        <v>689</v>
      </c>
      <c r="I214" s="1" t="s">
        <v>974</v>
      </c>
      <c r="J214" s="1" t="s">
        <v>635</v>
      </c>
      <c r="K214" s="1" t="s">
        <v>70</v>
      </c>
      <c r="L214" s="1" t="s">
        <v>57</v>
      </c>
      <c r="M214" s="1" t="s">
        <v>57</v>
      </c>
      <c r="N214" s="1" t="s">
        <v>57</v>
      </c>
      <c r="O214" s="5">
        <v>44348</v>
      </c>
      <c r="P214" s="1"/>
      <c r="Q214" s="1"/>
      <c r="R214" s="1"/>
      <c r="S214" s="1"/>
      <c r="T214" s="1" t="s">
        <v>1019</v>
      </c>
      <c r="U214" s="4">
        <v>1</v>
      </c>
      <c r="V214" s="6">
        <v>17148</v>
      </c>
      <c r="W214" s="1" t="s">
        <v>777</v>
      </c>
      <c r="X214" s="1">
        <v>1</v>
      </c>
      <c r="Y214" s="6">
        <v>17148</v>
      </c>
      <c r="Z214" s="1" t="s">
        <v>1045</v>
      </c>
      <c r="AA214" s="1" t="s">
        <v>1037</v>
      </c>
      <c r="AB214" s="1" t="s">
        <v>580</v>
      </c>
      <c r="AC214" s="1" t="s">
        <v>780</v>
      </c>
      <c r="AD214" s="1" t="s">
        <v>657</v>
      </c>
      <c r="AE214" s="1" t="s">
        <v>780</v>
      </c>
      <c r="AF214" s="6">
        <v>17148</v>
      </c>
      <c r="AG214" s="6">
        <v>17148</v>
      </c>
      <c r="AH214" s="1"/>
      <c r="AI214" s="6">
        <v>0</v>
      </c>
      <c r="AJ214" s="6">
        <v>0</v>
      </c>
      <c r="AK214" s="1" t="s">
        <v>617</v>
      </c>
      <c r="AL214" s="1" t="s">
        <v>359</v>
      </c>
      <c r="AM214" s="1"/>
      <c r="AN214" s="1" t="s">
        <v>48</v>
      </c>
      <c r="AO214" s="1"/>
      <c r="AP214" s="1"/>
      <c r="AQ214" s="2"/>
      <c r="AR214" s="1"/>
      <c r="AS214" s="1"/>
      <c r="AT214" s="1"/>
      <c r="AU214" s="1" t="s">
        <v>1023</v>
      </c>
      <c r="AV214" s="7">
        <v>44348.584447304456</v>
      </c>
      <c r="AW214" s="1" t="s">
        <v>497</v>
      </c>
      <c r="AX214" s="6">
        <v>17148</v>
      </c>
      <c r="AY214" s="1"/>
      <c r="AZ214" s="5">
        <v>44561</v>
      </c>
      <c r="BA214" s="5">
        <v>44348</v>
      </c>
      <c r="BB214" s="5">
        <v>44348</v>
      </c>
      <c r="BC214" s="7">
        <v>44561</v>
      </c>
      <c r="BD214" s="1" t="s">
        <v>1044</v>
      </c>
      <c r="BE214" s="1"/>
      <c r="BF214" s="1"/>
      <c r="BG214" s="1" t="s">
        <v>55</v>
      </c>
    </row>
    <row r="215" spans="1:59" x14ac:dyDescent="0.25">
      <c r="A215" s="4">
        <v>210</v>
      </c>
      <c r="B215" s="2" t="str">
        <f>HYPERLINK("https://my.zakupivli.pro/remote/dispatcher/state_purchase_view/26938858", "UA-2021-05-27-003319-b")</f>
        <v>UA-2021-05-27-003319-b</v>
      </c>
      <c r="C215" s="2" t="s">
        <v>777</v>
      </c>
      <c r="D215" s="1" t="s">
        <v>773</v>
      </c>
      <c r="E215" s="1" t="s">
        <v>773</v>
      </c>
      <c r="F215" s="1" t="s">
        <v>255</v>
      </c>
      <c r="G215" s="1" t="s">
        <v>563</v>
      </c>
      <c r="H215" s="1" t="s">
        <v>689</v>
      </c>
      <c r="I215" s="1" t="s">
        <v>974</v>
      </c>
      <c r="J215" s="1" t="s">
        <v>635</v>
      </c>
      <c r="K215" s="1" t="s">
        <v>70</v>
      </c>
      <c r="L215" s="1" t="s">
        <v>57</v>
      </c>
      <c r="M215" s="1" t="s">
        <v>57</v>
      </c>
      <c r="N215" s="1" t="s">
        <v>57</v>
      </c>
      <c r="O215" s="5">
        <v>44343</v>
      </c>
      <c r="P215" s="1"/>
      <c r="Q215" s="1"/>
      <c r="R215" s="1"/>
      <c r="S215" s="1"/>
      <c r="T215" s="1" t="s">
        <v>1019</v>
      </c>
      <c r="U215" s="4">
        <v>1</v>
      </c>
      <c r="V215" s="6">
        <v>19900</v>
      </c>
      <c r="W215" s="1" t="s">
        <v>777</v>
      </c>
      <c r="X215" s="1">
        <v>3</v>
      </c>
      <c r="Y215" s="6">
        <v>6633.33</v>
      </c>
      <c r="Z215" s="1" t="s">
        <v>1043</v>
      </c>
      <c r="AA215" s="1" t="s">
        <v>1037</v>
      </c>
      <c r="AB215" s="1" t="s">
        <v>580</v>
      </c>
      <c r="AC215" s="1" t="s">
        <v>974</v>
      </c>
      <c r="AD215" s="1" t="s">
        <v>657</v>
      </c>
      <c r="AE215" s="1" t="s">
        <v>780</v>
      </c>
      <c r="AF215" s="6">
        <v>19900</v>
      </c>
      <c r="AG215" s="6">
        <v>6633.333333333333</v>
      </c>
      <c r="AH215" s="1"/>
      <c r="AI215" s="6">
        <v>0</v>
      </c>
      <c r="AJ215" s="6">
        <v>0</v>
      </c>
      <c r="AK215" s="1" t="s">
        <v>713</v>
      </c>
      <c r="AL215" s="1" t="s">
        <v>421</v>
      </c>
      <c r="AM215" s="1"/>
      <c r="AN215" s="1" t="s">
        <v>22</v>
      </c>
      <c r="AO215" s="1"/>
      <c r="AP215" s="1"/>
      <c r="AQ215" s="2"/>
      <c r="AR215" s="1"/>
      <c r="AS215" s="1"/>
      <c r="AT215" s="1"/>
      <c r="AU215" s="1" t="s">
        <v>1023</v>
      </c>
      <c r="AV215" s="7">
        <v>44343.448850870802</v>
      </c>
      <c r="AW215" s="1" t="s">
        <v>233</v>
      </c>
      <c r="AX215" s="6">
        <v>19900</v>
      </c>
      <c r="AY215" s="1"/>
      <c r="AZ215" s="5">
        <v>44561</v>
      </c>
      <c r="BA215" s="5">
        <v>44342</v>
      </c>
      <c r="BB215" s="5">
        <v>44342</v>
      </c>
      <c r="BC215" s="7">
        <v>44561</v>
      </c>
      <c r="BD215" s="1" t="s">
        <v>1044</v>
      </c>
      <c r="BE215" s="1"/>
      <c r="BF215" s="1"/>
      <c r="BG215" s="1" t="s">
        <v>55</v>
      </c>
    </row>
    <row r="216" spans="1:59" x14ac:dyDescent="0.25">
      <c r="A216" s="4">
        <v>211</v>
      </c>
      <c r="B216" s="2" t="str">
        <f>HYPERLINK("https://my.zakupivli.pro/remote/dispatcher/state_purchase_view/26937966", "UA-2021-05-27-002972-b")</f>
        <v>UA-2021-05-27-002972-b</v>
      </c>
      <c r="C216" s="2" t="s">
        <v>777</v>
      </c>
      <c r="D216" s="1" t="s">
        <v>844</v>
      </c>
      <c r="E216" s="1" t="s">
        <v>844</v>
      </c>
      <c r="F216" s="1" t="s">
        <v>255</v>
      </c>
      <c r="G216" s="1" t="s">
        <v>564</v>
      </c>
      <c r="H216" s="1" t="s">
        <v>689</v>
      </c>
      <c r="I216" s="1" t="s">
        <v>974</v>
      </c>
      <c r="J216" s="1" t="s">
        <v>635</v>
      </c>
      <c r="K216" s="1" t="s">
        <v>70</v>
      </c>
      <c r="L216" s="1" t="s">
        <v>57</v>
      </c>
      <c r="M216" s="1" t="s">
        <v>57</v>
      </c>
      <c r="N216" s="1" t="s">
        <v>57</v>
      </c>
      <c r="O216" s="5">
        <v>44343</v>
      </c>
      <c r="P216" s="1"/>
      <c r="Q216" s="1"/>
      <c r="R216" s="1"/>
      <c r="S216" s="1"/>
      <c r="T216" s="1" t="s">
        <v>1019</v>
      </c>
      <c r="U216" s="4">
        <v>1</v>
      </c>
      <c r="V216" s="6">
        <v>49900</v>
      </c>
      <c r="W216" s="1" t="s">
        <v>777</v>
      </c>
      <c r="X216" s="1">
        <v>5</v>
      </c>
      <c r="Y216" s="6">
        <v>9980</v>
      </c>
      <c r="Z216" s="1" t="s">
        <v>1043</v>
      </c>
      <c r="AA216" s="1" t="s">
        <v>1037</v>
      </c>
      <c r="AB216" s="1" t="s">
        <v>580</v>
      </c>
      <c r="AC216" s="1" t="s">
        <v>974</v>
      </c>
      <c r="AD216" s="1" t="s">
        <v>657</v>
      </c>
      <c r="AE216" s="1" t="s">
        <v>780</v>
      </c>
      <c r="AF216" s="6">
        <v>49900</v>
      </c>
      <c r="AG216" s="6">
        <v>9980</v>
      </c>
      <c r="AH216" s="1"/>
      <c r="AI216" s="6">
        <v>0</v>
      </c>
      <c r="AJ216" s="6">
        <v>0</v>
      </c>
      <c r="AK216" s="1" t="s">
        <v>713</v>
      </c>
      <c r="AL216" s="1" t="s">
        <v>421</v>
      </c>
      <c r="AM216" s="1"/>
      <c r="AN216" s="1" t="s">
        <v>22</v>
      </c>
      <c r="AO216" s="1"/>
      <c r="AP216" s="1"/>
      <c r="AQ216" s="2"/>
      <c r="AR216" s="1"/>
      <c r="AS216" s="1"/>
      <c r="AT216" s="1"/>
      <c r="AU216" s="1" t="s">
        <v>1023</v>
      </c>
      <c r="AV216" s="7">
        <v>44343.440262636148</v>
      </c>
      <c r="AW216" s="1" t="s">
        <v>220</v>
      </c>
      <c r="AX216" s="6">
        <v>49900</v>
      </c>
      <c r="AY216" s="1"/>
      <c r="AZ216" s="5">
        <v>44561</v>
      </c>
      <c r="BA216" s="5">
        <v>44342</v>
      </c>
      <c r="BB216" s="5">
        <v>44342</v>
      </c>
      <c r="BC216" s="7">
        <v>44561</v>
      </c>
      <c r="BD216" s="1" t="s">
        <v>1044</v>
      </c>
      <c r="BE216" s="1"/>
      <c r="BF216" s="1"/>
      <c r="BG216" s="1" t="s">
        <v>55</v>
      </c>
    </row>
    <row r="217" spans="1:59" x14ac:dyDescent="0.25">
      <c r="A217" s="4">
        <v>212</v>
      </c>
      <c r="B217" s="2" t="str">
        <f>HYPERLINK("https://my.zakupivli.pro/remote/dispatcher/state_purchase_view/26910876", "UA-2021-05-26-009071-b")</f>
        <v>UA-2021-05-26-009071-b</v>
      </c>
      <c r="C217" s="2" t="s">
        <v>777</v>
      </c>
      <c r="D217" s="1" t="s">
        <v>692</v>
      </c>
      <c r="E217" s="1" t="s">
        <v>692</v>
      </c>
      <c r="F217" s="1" t="s">
        <v>255</v>
      </c>
      <c r="G217" s="1" t="s">
        <v>472</v>
      </c>
      <c r="H217" s="1" t="s">
        <v>689</v>
      </c>
      <c r="I217" s="1" t="s">
        <v>974</v>
      </c>
      <c r="J217" s="1" t="s">
        <v>635</v>
      </c>
      <c r="K217" s="1" t="s">
        <v>70</v>
      </c>
      <c r="L217" s="1" t="s">
        <v>57</v>
      </c>
      <c r="M217" s="1" t="s">
        <v>57</v>
      </c>
      <c r="N217" s="1" t="s">
        <v>57</v>
      </c>
      <c r="O217" s="5">
        <v>44342</v>
      </c>
      <c r="P217" s="1"/>
      <c r="Q217" s="1"/>
      <c r="R217" s="1"/>
      <c r="S217" s="1"/>
      <c r="T217" s="1" t="s">
        <v>1019</v>
      </c>
      <c r="U217" s="4">
        <v>1</v>
      </c>
      <c r="V217" s="6">
        <v>560</v>
      </c>
      <c r="W217" s="1" t="s">
        <v>777</v>
      </c>
      <c r="X217" s="1">
        <v>1</v>
      </c>
      <c r="Y217" s="6">
        <v>560</v>
      </c>
      <c r="Z217" s="1" t="s">
        <v>1049</v>
      </c>
      <c r="AA217" s="1" t="s">
        <v>1037</v>
      </c>
      <c r="AB217" s="1" t="s">
        <v>580</v>
      </c>
      <c r="AC217" s="1" t="s">
        <v>780</v>
      </c>
      <c r="AD217" s="1" t="s">
        <v>657</v>
      </c>
      <c r="AE217" s="1" t="s">
        <v>780</v>
      </c>
      <c r="AF217" s="6">
        <v>560</v>
      </c>
      <c r="AG217" s="6">
        <v>560</v>
      </c>
      <c r="AH217" s="1"/>
      <c r="AI217" s="6">
        <v>0</v>
      </c>
      <c r="AJ217" s="6">
        <v>0</v>
      </c>
      <c r="AK217" s="1" t="s">
        <v>792</v>
      </c>
      <c r="AL217" s="1" t="s">
        <v>351</v>
      </c>
      <c r="AM217" s="1"/>
      <c r="AN217" s="1" t="s">
        <v>111</v>
      </c>
      <c r="AO217" s="1"/>
      <c r="AP217" s="1"/>
      <c r="AQ217" s="2"/>
      <c r="AR217" s="1"/>
      <c r="AS217" s="1"/>
      <c r="AT217" s="1"/>
      <c r="AU217" s="1" t="s">
        <v>1023</v>
      </c>
      <c r="AV217" s="7">
        <v>44342.595219835195</v>
      </c>
      <c r="AW217" s="1" t="s">
        <v>157</v>
      </c>
      <c r="AX217" s="6">
        <v>560</v>
      </c>
      <c r="AY217" s="5">
        <v>44342</v>
      </c>
      <c r="AZ217" s="5">
        <v>44373</v>
      </c>
      <c r="BA217" s="5">
        <v>44342</v>
      </c>
      <c r="BB217" s="5">
        <v>44342</v>
      </c>
      <c r="BC217" s="7">
        <v>44561</v>
      </c>
      <c r="BD217" s="1" t="s">
        <v>1044</v>
      </c>
      <c r="BE217" s="1"/>
      <c r="BF217" s="1"/>
      <c r="BG217" s="1" t="s">
        <v>55</v>
      </c>
    </row>
    <row r="218" spans="1:59" x14ac:dyDescent="0.25">
      <c r="A218" s="4">
        <v>213</v>
      </c>
      <c r="B218" s="2" t="str">
        <f>HYPERLINK("https://my.zakupivli.pro/remote/dispatcher/state_purchase_view/26897942", "UA-2021-05-26-004519-b")</f>
        <v>UA-2021-05-26-004519-b</v>
      </c>
      <c r="C218" s="2" t="s">
        <v>777</v>
      </c>
      <c r="D218" s="1" t="s">
        <v>814</v>
      </c>
      <c r="E218" s="1" t="s">
        <v>814</v>
      </c>
      <c r="F218" s="1" t="s">
        <v>255</v>
      </c>
      <c r="G218" s="1" t="s">
        <v>346</v>
      </c>
      <c r="H218" s="1" t="s">
        <v>689</v>
      </c>
      <c r="I218" s="1" t="s">
        <v>974</v>
      </c>
      <c r="J218" s="1" t="s">
        <v>635</v>
      </c>
      <c r="K218" s="1" t="s">
        <v>70</v>
      </c>
      <c r="L218" s="1" t="s">
        <v>57</v>
      </c>
      <c r="M218" s="1" t="s">
        <v>57</v>
      </c>
      <c r="N218" s="1" t="s">
        <v>57</v>
      </c>
      <c r="O218" s="5">
        <v>44342</v>
      </c>
      <c r="P218" s="1"/>
      <c r="Q218" s="1"/>
      <c r="R218" s="1"/>
      <c r="S218" s="1"/>
      <c r="T218" s="1" t="s">
        <v>1019</v>
      </c>
      <c r="U218" s="4">
        <v>1</v>
      </c>
      <c r="V218" s="6">
        <v>490</v>
      </c>
      <c r="W218" s="1" t="s">
        <v>777</v>
      </c>
      <c r="X218" s="1">
        <v>2</v>
      </c>
      <c r="Y218" s="6">
        <v>245</v>
      </c>
      <c r="Z218" s="1" t="s">
        <v>1049</v>
      </c>
      <c r="AA218" s="1" t="s">
        <v>1037</v>
      </c>
      <c r="AB218" s="1" t="s">
        <v>580</v>
      </c>
      <c r="AC218" s="1" t="s">
        <v>974</v>
      </c>
      <c r="AD218" s="1" t="s">
        <v>657</v>
      </c>
      <c r="AE218" s="1" t="s">
        <v>780</v>
      </c>
      <c r="AF218" s="6">
        <v>490</v>
      </c>
      <c r="AG218" s="6">
        <v>245</v>
      </c>
      <c r="AH218" s="1"/>
      <c r="AI218" s="6">
        <v>0</v>
      </c>
      <c r="AJ218" s="6">
        <v>0</v>
      </c>
      <c r="AK218" s="1" t="s">
        <v>954</v>
      </c>
      <c r="AL218" s="1" t="s">
        <v>197</v>
      </c>
      <c r="AM218" s="1"/>
      <c r="AN218" s="1" t="s">
        <v>104</v>
      </c>
      <c r="AO218" s="1"/>
      <c r="AP218" s="1"/>
      <c r="AQ218" s="2"/>
      <c r="AR218" s="1"/>
      <c r="AS218" s="1"/>
      <c r="AT218" s="1"/>
      <c r="AU218" s="1" t="s">
        <v>1023</v>
      </c>
      <c r="AV218" s="7">
        <v>44342.469054064226</v>
      </c>
      <c r="AW218" s="1" t="s">
        <v>155</v>
      </c>
      <c r="AX218" s="6">
        <v>490</v>
      </c>
      <c r="AY218" s="5">
        <v>44341</v>
      </c>
      <c r="AZ218" s="5">
        <v>44561</v>
      </c>
      <c r="BA218" s="5">
        <v>44341</v>
      </c>
      <c r="BB218" s="5">
        <v>44341</v>
      </c>
      <c r="BC218" s="7">
        <v>44561</v>
      </c>
      <c r="BD218" s="1" t="s">
        <v>1044</v>
      </c>
      <c r="BE218" s="1"/>
      <c r="BF218" s="1"/>
      <c r="BG218" s="1" t="s">
        <v>55</v>
      </c>
    </row>
    <row r="219" spans="1:59" x14ac:dyDescent="0.25">
      <c r="A219" s="4">
        <v>214</v>
      </c>
      <c r="B219" s="2" t="str">
        <f>HYPERLINK("https://my.zakupivli.pro/remote/dispatcher/state_purchase_view/26817146", "UA-2021-05-24-007863-b")</f>
        <v>UA-2021-05-24-007863-b</v>
      </c>
      <c r="C219" s="2" t="s">
        <v>777</v>
      </c>
      <c r="D219" s="1" t="s">
        <v>885</v>
      </c>
      <c r="E219" s="1" t="s">
        <v>885</v>
      </c>
      <c r="F219" s="1" t="s">
        <v>255</v>
      </c>
      <c r="G219" s="1" t="s">
        <v>568</v>
      </c>
      <c r="H219" s="1" t="s">
        <v>689</v>
      </c>
      <c r="I219" s="1" t="s">
        <v>974</v>
      </c>
      <c r="J219" s="1" t="s">
        <v>635</v>
      </c>
      <c r="K219" s="1" t="s">
        <v>70</v>
      </c>
      <c r="L219" s="1" t="s">
        <v>57</v>
      </c>
      <c r="M219" s="1" t="s">
        <v>57</v>
      </c>
      <c r="N219" s="1" t="s">
        <v>57</v>
      </c>
      <c r="O219" s="5">
        <v>44340</v>
      </c>
      <c r="P219" s="1"/>
      <c r="Q219" s="1"/>
      <c r="R219" s="1"/>
      <c r="S219" s="1"/>
      <c r="T219" s="1" t="s">
        <v>1019</v>
      </c>
      <c r="U219" s="4">
        <v>1</v>
      </c>
      <c r="V219" s="6">
        <v>25000</v>
      </c>
      <c r="W219" s="1" t="s">
        <v>777</v>
      </c>
      <c r="X219" s="1">
        <v>1</v>
      </c>
      <c r="Y219" s="6">
        <v>25000</v>
      </c>
      <c r="Z219" s="1" t="s">
        <v>1043</v>
      </c>
      <c r="AA219" s="1" t="s">
        <v>1037</v>
      </c>
      <c r="AB219" s="1" t="s">
        <v>580</v>
      </c>
      <c r="AC219" s="1" t="s">
        <v>974</v>
      </c>
      <c r="AD219" s="1" t="s">
        <v>657</v>
      </c>
      <c r="AE219" s="1" t="s">
        <v>780</v>
      </c>
      <c r="AF219" s="6">
        <v>25000</v>
      </c>
      <c r="AG219" s="6">
        <v>25000</v>
      </c>
      <c r="AH219" s="1"/>
      <c r="AI219" s="6">
        <v>0</v>
      </c>
      <c r="AJ219" s="6">
        <v>0</v>
      </c>
      <c r="AK219" s="1" t="s">
        <v>713</v>
      </c>
      <c r="AL219" s="1" t="s">
        <v>421</v>
      </c>
      <c r="AM219" s="1"/>
      <c r="AN219" s="1" t="s">
        <v>22</v>
      </c>
      <c r="AO219" s="1"/>
      <c r="AP219" s="1"/>
      <c r="AQ219" s="2"/>
      <c r="AR219" s="1"/>
      <c r="AS219" s="1"/>
      <c r="AT219" s="1"/>
      <c r="AU219" s="1" t="s">
        <v>1023</v>
      </c>
      <c r="AV219" s="7">
        <v>44340.574646843932</v>
      </c>
      <c r="AW219" s="1" t="s">
        <v>215</v>
      </c>
      <c r="AX219" s="6">
        <v>25000</v>
      </c>
      <c r="AY219" s="1"/>
      <c r="AZ219" s="5">
        <v>44561</v>
      </c>
      <c r="BA219" s="5">
        <v>44337</v>
      </c>
      <c r="BB219" s="5">
        <v>44337</v>
      </c>
      <c r="BC219" s="7">
        <v>44561</v>
      </c>
      <c r="BD219" s="1" t="s">
        <v>1044</v>
      </c>
      <c r="BE219" s="1"/>
      <c r="BF219" s="1"/>
      <c r="BG219" s="1" t="s">
        <v>55</v>
      </c>
    </row>
    <row r="220" spans="1:59" x14ac:dyDescent="0.25">
      <c r="A220" s="4">
        <v>215</v>
      </c>
      <c r="B220" s="2" t="str">
        <f>HYPERLINK("https://my.zakupivli.pro/remote/dispatcher/state_purchase_view/26740329", "UA-2021-05-20-010330-b")</f>
        <v>UA-2021-05-20-010330-b</v>
      </c>
      <c r="C220" s="2" t="s">
        <v>777</v>
      </c>
      <c r="D220" s="1" t="s">
        <v>638</v>
      </c>
      <c r="E220" s="1" t="s">
        <v>638</v>
      </c>
      <c r="F220" s="1" t="s">
        <v>255</v>
      </c>
      <c r="G220" s="1" t="s">
        <v>477</v>
      </c>
      <c r="H220" s="1" t="s">
        <v>689</v>
      </c>
      <c r="I220" s="1" t="s">
        <v>974</v>
      </c>
      <c r="J220" s="1" t="s">
        <v>635</v>
      </c>
      <c r="K220" s="1" t="s">
        <v>70</v>
      </c>
      <c r="L220" s="1" t="s">
        <v>57</v>
      </c>
      <c r="M220" s="1" t="s">
        <v>57</v>
      </c>
      <c r="N220" s="1" t="s">
        <v>57</v>
      </c>
      <c r="O220" s="5">
        <v>44336</v>
      </c>
      <c r="P220" s="1"/>
      <c r="Q220" s="1"/>
      <c r="R220" s="1"/>
      <c r="S220" s="1"/>
      <c r="T220" s="1" t="s">
        <v>1019</v>
      </c>
      <c r="U220" s="4">
        <v>1</v>
      </c>
      <c r="V220" s="6">
        <v>8523.6</v>
      </c>
      <c r="W220" s="1" t="s">
        <v>777</v>
      </c>
      <c r="X220" s="1">
        <v>1</v>
      </c>
      <c r="Y220" s="6">
        <v>8523.6</v>
      </c>
      <c r="Z220" s="1" t="s">
        <v>1045</v>
      </c>
      <c r="AA220" s="1" t="s">
        <v>1037</v>
      </c>
      <c r="AB220" s="1" t="s">
        <v>580</v>
      </c>
      <c r="AC220" s="1" t="s">
        <v>974</v>
      </c>
      <c r="AD220" s="1" t="s">
        <v>657</v>
      </c>
      <c r="AE220" s="1" t="s">
        <v>780</v>
      </c>
      <c r="AF220" s="6">
        <v>8523.6</v>
      </c>
      <c r="AG220" s="6">
        <v>8523.6</v>
      </c>
      <c r="AH220" s="1"/>
      <c r="AI220" s="6">
        <v>0</v>
      </c>
      <c r="AJ220" s="6">
        <v>0</v>
      </c>
      <c r="AK220" s="1" t="s">
        <v>992</v>
      </c>
      <c r="AL220" s="1" t="s">
        <v>445</v>
      </c>
      <c r="AM220" s="1"/>
      <c r="AN220" s="1" t="s">
        <v>32</v>
      </c>
      <c r="AO220" s="1"/>
      <c r="AP220" s="1"/>
      <c r="AQ220" s="2"/>
      <c r="AR220" s="1"/>
      <c r="AS220" s="1"/>
      <c r="AT220" s="1"/>
      <c r="AU220" s="1" t="s">
        <v>1023</v>
      </c>
      <c r="AV220" s="7">
        <v>44336.659014265031</v>
      </c>
      <c r="AW220" s="1" t="s">
        <v>281</v>
      </c>
      <c r="AX220" s="6">
        <v>8523.6</v>
      </c>
      <c r="AY220" s="1"/>
      <c r="AZ220" s="5">
        <v>44561</v>
      </c>
      <c r="BA220" s="5">
        <v>44335</v>
      </c>
      <c r="BB220" s="5">
        <v>44335</v>
      </c>
      <c r="BC220" s="7">
        <v>44561</v>
      </c>
      <c r="BD220" s="1" t="s">
        <v>1044</v>
      </c>
      <c r="BE220" s="1"/>
      <c r="BF220" s="1"/>
      <c r="BG220" s="1" t="s">
        <v>55</v>
      </c>
    </row>
    <row r="221" spans="1:59" x14ac:dyDescent="0.25">
      <c r="A221" s="4">
        <v>216</v>
      </c>
      <c r="B221" s="2" t="str">
        <f>HYPERLINK("https://my.zakupivli.pro/remote/dispatcher/state_purchase_view/26739255", "UA-2021-05-20-010015-b")</f>
        <v>UA-2021-05-20-010015-b</v>
      </c>
      <c r="C221" s="2" t="s">
        <v>777</v>
      </c>
      <c r="D221" s="1" t="s">
        <v>637</v>
      </c>
      <c r="E221" s="1" t="s">
        <v>637</v>
      </c>
      <c r="F221" s="1" t="s">
        <v>255</v>
      </c>
      <c r="G221" s="1" t="s">
        <v>477</v>
      </c>
      <c r="H221" s="1" t="s">
        <v>689</v>
      </c>
      <c r="I221" s="1" t="s">
        <v>974</v>
      </c>
      <c r="J221" s="1" t="s">
        <v>635</v>
      </c>
      <c r="K221" s="1" t="s">
        <v>70</v>
      </c>
      <c r="L221" s="1" t="s">
        <v>57</v>
      </c>
      <c r="M221" s="1" t="s">
        <v>57</v>
      </c>
      <c r="N221" s="1" t="s">
        <v>57</v>
      </c>
      <c r="O221" s="5">
        <v>44336</v>
      </c>
      <c r="P221" s="1"/>
      <c r="Q221" s="1"/>
      <c r="R221" s="1"/>
      <c r="S221" s="1"/>
      <c r="T221" s="1" t="s">
        <v>1019</v>
      </c>
      <c r="U221" s="4">
        <v>1</v>
      </c>
      <c r="V221" s="6">
        <v>8644.7999999999993</v>
      </c>
      <c r="W221" s="1" t="s">
        <v>777</v>
      </c>
      <c r="X221" s="1">
        <v>1</v>
      </c>
      <c r="Y221" s="6">
        <v>8644.7999999999993</v>
      </c>
      <c r="Z221" s="1" t="s">
        <v>1045</v>
      </c>
      <c r="AA221" s="1" t="s">
        <v>1037</v>
      </c>
      <c r="AB221" s="1" t="s">
        <v>580</v>
      </c>
      <c r="AC221" s="1" t="s">
        <v>974</v>
      </c>
      <c r="AD221" s="1" t="s">
        <v>657</v>
      </c>
      <c r="AE221" s="1" t="s">
        <v>780</v>
      </c>
      <c r="AF221" s="6">
        <v>8644.7999999999993</v>
      </c>
      <c r="AG221" s="6">
        <v>8644.7999999999993</v>
      </c>
      <c r="AH221" s="1"/>
      <c r="AI221" s="6">
        <v>0</v>
      </c>
      <c r="AJ221" s="6">
        <v>0</v>
      </c>
      <c r="AK221" s="1" t="s">
        <v>992</v>
      </c>
      <c r="AL221" s="1" t="s">
        <v>445</v>
      </c>
      <c r="AM221" s="1"/>
      <c r="AN221" s="1" t="s">
        <v>32</v>
      </c>
      <c r="AO221" s="1"/>
      <c r="AP221" s="1"/>
      <c r="AQ221" s="2"/>
      <c r="AR221" s="1"/>
      <c r="AS221" s="1"/>
      <c r="AT221" s="1"/>
      <c r="AU221" s="1" t="s">
        <v>1023</v>
      </c>
      <c r="AV221" s="7">
        <v>44336.651186500385</v>
      </c>
      <c r="AW221" s="1" t="s">
        <v>284</v>
      </c>
      <c r="AX221" s="6">
        <v>8644.7999999999993</v>
      </c>
      <c r="AY221" s="1"/>
      <c r="AZ221" s="5">
        <v>44561</v>
      </c>
      <c r="BA221" s="5">
        <v>44335</v>
      </c>
      <c r="BB221" s="5">
        <v>44335</v>
      </c>
      <c r="BC221" s="7">
        <v>44561</v>
      </c>
      <c r="BD221" s="1" t="s">
        <v>1044</v>
      </c>
      <c r="BE221" s="1"/>
      <c r="BF221" s="1"/>
      <c r="BG221" s="1" t="s">
        <v>55</v>
      </c>
    </row>
    <row r="222" spans="1:59" x14ac:dyDescent="0.25">
      <c r="A222" s="4">
        <v>217</v>
      </c>
      <c r="B222" s="2" t="str">
        <f>HYPERLINK("https://my.zakupivli.pro/remote/dispatcher/state_purchase_view/26737884", "UA-2021-05-20-009619-b")</f>
        <v>UA-2021-05-20-009619-b</v>
      </c>
      <c r="C222" s="2" t="s">
        <v>777</v>
      </c>
      <c r="D222" s="1" t="s">
        <v>636</v>
      </c>
      <c r="E222" s="1" t="s">
        <v>636</v>
      </c>
      <c r="F222" s="1" t="s">
        <v>255</v>
      </c>
      <c r="G222" s="1" t="s">
        <v>477</v>
      </c>
      <c r="H222" s="1" t="s">
        <v>689</v>
      </c>
      <c r="I222" s="1" t="s">
        <v>974</v>
      </c>
      <c r="J222" s="1" t="s">
        <v>635</v>
      </c>
      <c r="K222" s="1" t="s">
        <v>70</v>
      </c>
      <c r="L222" s="1" t="s">
        <v>57</v>
      </c>
      <c r="M222" s="1" t="s">
        <v>57</v>
      </c>
      <c r="N222" s="1" t="s">
        <v>57</v>
      </c>
      <c r="O222" s="5">
        <v>44336</v>
      </c>
      <c r="P222" s="1"/>
      <c r="Q222" s="1"/>
      <c r="R222" s="1"/>
      <c r="S222" s="1"/>
      <c r="T222" s="1" t="s">
        <v>1019</v>
      </c>
      <c r="U222" s="4">
        <v>1</v>
      </c>
      <c r="V222" s="6">
        <v>15026.4</v>
      </c>
      <c r="W222" s="1" t="s">
        <v>777</v>
      </c>
      <c r="X222" s="1">
        <v>1</v>
      </c>
      <c r="Y222" s="6">
        <v>15026.4</v>
      </c>
      <c r="Z222" s="1" t="s">
        <v>1045</v>
      </c>
      <c r="AA222" s="1" t="s">
        <v>1037</v>
      </c>
      <c r="AB222" s="1" t="s">
        <v>580</v>
      </c>
      <c r="AC222" s="1" t="s">
        <v>974</v>
      </c>
      <c r="AD222" s="1" t="s">
        <v>657</v>
      </c>
      <c r="AE222" s="1" t="s">
        <v>780</v>
      </c>
      <c r="AF222" s="6">
        <v>15026.4</v>
      </c>
      <c r="AG222" s="6">
        <v>15026.4</v>
      </c>
      <c r="AH222" s="1"/>
      <c r="AI222" s="6">
        <v>0</v>
      </c>
      <c r="AJ222" s="6">
        <v>0</v>
      </c>
      <c r="AK222" s="1" t="s">
        <v>992</v>
      </c>
      <c r="AL222" s="1" t="s">
        <v>445</v>
      </c>
      <c r="AM222" s="1"/>
      <c r="AN222" s="1" t="s">
        <v>32</v>
      </c>
      <c r="AO222" s="1"/>
      <c r="AP222" s="1"/>
      <c r="AQ222" s="2"/>
      <c r="AR222" s="1"/>
      <c r="AS222" s="1"/>
      <c r="AT222" s="1"/>
      <c r="AU222" s="1" t="s">
        <v>1023</v>
      </c>
      <c r="AV222" s="7">
        <v>44336.642328721842</v>
      </c>
      <c r="AW222" s="1" t="s">
        <v>283</v>
      </c>
      <c r="AX222" s="6">
        <v>15026.4</v>
      </c>
      <c r="AY222" s="1"/>
      <c r="AZ222" s="5">
        <v>44561</v>
      </c>
      <c r="BA222" s="5">
        <v>44335</v>
      </c>
      <c r="BB222" s="5">
        <v>44335</v>
      </c>
      <c r="BC222" s="7">
        <v>44561</v>
      </c>
      <c r="BD222" s="1" t="s">
        <v>1044</v>
      </c>
      <c r="BE222" s="1"/>
      <c r="BF222" s="1"/>
      <c r="BG222" s="1" t="s">
        <v>55</v>
      </c>
    </row>
    <row r="223" spans="1:59" x14ac:dyDescent="0.25">
      <c r="A223" s="4">
        <v>218</v>
      </c>
      <c r="B223" s="2" t="str">
        <f>HYPERLINK("https://my.zakupivli.pro/remote/dispatcher/state_purchase_view/26736232", "UA-2021-05-20-009149-b")</f>
        <v>UA-2021-05-20-009149-b</v>
      </c>
      <c r="C223" s="2" t="s">
        <v>777</v>
      </c>
      <c r="D223" s="1" t="s">
        <v>639</v>
      </c>
      <c r="E223" s="1" t="s">
        <v>639</v>
      </c>
      <c r="F223" s="1" t="s">
        <v>255</v>
      </c>
      <c r="G223" s="1" t="s">
        <v>477</v>
      </c>
      <c r="H223" s="1" t="s">
        <v>689</v>
      </c>
      <c r="I223" s="1" t="s">
        <v>974</v>
      </c>
      <c r="J223" s="1" t="s">
        <v>635</v>
      </c>
      <c r="K223" s="1" t="s">
        <v>70</v>
      </c>
      <c r="L223" s="1" t="s">
        <v>57</v>
      </c>
      <c r="M223" s="1" t="s">
        <v>57</v>
      </c>
      <c r="N223" s="1" t="s">
        <v>57</v>
      </c>
      <c r="O223" s="5">
        <v>44336</v>
      </c>
      <c r="P223" s="1"/>
      <c r="Q223" s="1"/>
      <c r="R223" s="1"/>
      <c r="S223" s="1"/>
      <c r="T223" s="1" t="s">
        <v>1019</v>
      </c>
      <c r="U223" s="4">
        <v>1</v>
      </c>
      <c r="V223" s="6">
        <v>21901.200000000001</v>
      </c>
      <c r="W223" s="1" t="s">
        <v>777</v>
      </c>
      <c r="X223" s="1">
        <v>1</v>
      </c>
      <c r="Y223" s="6">
        <v>21901.200000000001</v>
      </c>
      <c r="Z223" s="1" t="s">
        <v>1045</v>
      </c>
      <c r="AA223" s="1" t="s">
        <v>1037</v>
      </c>
      <c r="AB223" s="1" t="s">
        <v>580</v>
      </c>
      <c r="AC223" s="1" t="s">
        <v>974</v>
      </c>
      <c r="AD223" s="1" t="s">
        <v>657</v>
      </c>
      <c r="AE223" s="1" t="s">
        <v>780</v>
      </c>
      <c r="AF223" s="6">
        <v>21901.200000000001</v>
      </c>
      <c r="AG223" s="6">
        <v>21901.200000000001</v>
      </c>
      <c r="AH223" s="1"/>
      <c r="AI223" s="6">
        <v>0</v>
      </c>
      <c r="AJ223" s="6">
        <v>0</v>
      </c>
      <c r="AK223" s="1" t="s">
        <v>992</v>
      </c>
      <c r="AL223" s="1" t="s">
        <v>445</v>
      </c>
      <c r="AM223" s="1"/>
      <c r="AN223" s="1" t="s">
        <v>32</v>
      </c>
      <c r="AO223" s="1"/>
      <c r="AP223" s="1"/>
      <c r="AQ223" s="2"/>
      <c r="AR223" s="1"/>
      <c r="AS223" s="1"/>
      <c r="AT223" s="1"/>
      <c r="AU223" s="1" t="s">
        <v>1023</v>
      </c>
      <c r="AV223" s="7">
        <v>44336.631658662824</v>
      </c>
      <c r="AW223" s="1" t="s">
        <v>282</v>
      </c>
      <c r="AX223" s="6">
        <v>21901.200000000001</v>
      </c>
      <c r="AY223" s="1"/>
      <c r="AZ223" s="5">
        <v>44561</v>
      </c>
      <c r="BA223" s="5">
        <v>44335</v>
      </c>
      <c r="BB223" s="5">
        <v>44335</v>
      </c>
      <c r="BC223" s="7">
        <v>44561</v>
      </c>
      <c r="BD223" s="1" t="s">
        <v>1044</v>
      </c>
      <c r="BE223" s="1"/>
      <c r="BF223" s="1"/>
      <c r="BG223" s="1" t="s">
        <v>55</v>
      </c>
    </row>
    <row r="224" spans="1:59" x14ac:dyDescent="0.25">
      <c r="A224" s="4">
        <v>219</v>
      </c>
      <c r="B224" s="2" t="str">
        <f>HYPERLINK("https://my.zakupivli.pro/remote/dispatcher/state_purchase_view/26733137", "UA-2021-05-20-008257-b")</f>
        <v>UA-2021-05-20-008257-b</v>
      </c>
      <c r="C224" s="2" t="s">
        <v>777</v>
      </c>
      <c r="D224" s="1" t="s">
        <v>640</v>
      </c>
      <c r="E224" s="1" t="s">
        <v>640</v>
      </c>
      <c r="F224" s="1" t="s">
        <v>255</v>
      </c>
      <c r="G224" s="1" t="s">
        <v>477</v>
      </c>
      <c r="H224" s="1" t="s">
        <v>689</v>
      </c>
      <c r="I224" s="1" t="s">
        <v>974</v>
      </c>
      <c r="J224" s="1" t="s">
        <v>635</v>
      </c>
      <c r="K224" s="1" t="s">
        <v>70</v>
      </c>
      <c r="L224" s="1" t="s">
        <v>57</v>
      </c>
      <c r="M224" s="1" t="s">
        <v>57</v>
      </c>
      <c r="N224" s="1" t="s">
        <v>57</v>
      </c>
      <c r="O224" s="5">
        <v>44336</v>
      </c>
      <c r="P224" s="1"/>
      <c r="Q224" s="1"/>
      <c r="R224" s="1"/>
      <c r="S224" s="1"/>
      <c r="T224" s="1" t="s">
        <v>1019</v>
      </c>
      <c r="U224" s="4">
        <v>1</v>
      </c>
      <c r="V224" s="6">
        <v>14542.8</v>
      </c>
      <c r="W224" s="1" t="s">
        <v>777</v>
      </c>
      <c r="X224" s="1">
        <v>1</v>
      </c>
      <c r="Y224" s="6">
        <v>14542.8</v>
      </c>
      <c r="Z224" s="1" t="s">
        <v>1045</v>
      </c>
      <c r="AA224" s="1" t="s">
        <v>1037</v>
      </c>
      <c r="AB224" s="1" t="s">
        <v>580</v>
      </c>
      <c r="AC224" s="1" t="s">
        <v>974</v>
      </c>
      <c r="AD224" s="1" t="s">
        <v>657</v>
      </c>
      <c r="AE224" s="1" t="s">
        <v>780</v>
      </c>
      <c r="AF224" s="6">
        <v>14542.8</v>
      </c>
      <c r="AG224" s="6">
        <v>14542.8</v>
      </c>
      <c r="AH224" s="1"/>
      <c r="AI224" s="6">
        <v>0</v>
      </c>
      <c r="AJ224" s="6">
        <v>0</v>
      </c>
      <c r="AK224" s="1" t="s">
        <v>992</v>
      </c>
      <c r="AL224" s="1" t="s">
        <v>445</v>
      </c>
      <c r="AM224" s="1"/>
      <c r="AN224" s="1" t="s">
        <v>32</v>
      </c>
      <c r="AO224" s="1"/>
      <c r="AP224" s="1"/>
      <c r="AQ224" s="2"/>
      <c r="AR224" s="1"/>
      <c r="AS224" s="1"/>
      <c r="AT224" s="1"/>
      <c r="AU224" s="1" t="s">
        <v>1023</v>
      </c>
      <c r="AV224" s="7">
        <v>44336.612703486506</v>
      </c>
      <c r="AW224" s="1" t="s">
        <v>285</v>
      </c>
      <c r="AX224" s="6">
        <v>14542.8</v>
      </c>
      <c r="AY224" s="1"/>
      <c r="AZ224" s="5">
        <v>44561</v>
      </c>
      <c r="BA224" s="5">
        <v>44335</v>
      </c>
      <c r="BB224" s="5">
        <v>44335</v>
      </c>
      <c r="BC224" s="7">
        <v>44561</v>
      </c>
      <c r="BD224" s="1" t="s">
        <v>1044</v>
      </c>
      <c r="BE224" s="1"/>
      <c r="BF224" s="1"/>
      <c r="BG224" s="1" t="s">
        <v>55</v>
      </c>
    </row>
    <row r="225" spans="1:59" x14ac:dyDescent="0.25">
      <c r="A225" s="4">
        <v>220</v>
      </c>
      <c r="B225" s="2" t="str">
        <f>HYPERLINK("https://my.zakupivli.pro/remote/dispatcher/state_purchase_view/26699650", "UA-2021-05-19-011896-b")</f>
        <v>UA-2021-05-19-011896-b</v>
      </c>
      <c r="C225" s="2" t="s">
        <v>777</v>
      </c>
      <c r="D225" s="1" t="s">
        <v>646</v>
      </c>
      <c r="E225" s="1" t="s">
        <v>646</v>
      </c>
      <c r="F225" s="1" t="s">
        <v>255</v>
      </c>
      <c r="G225" s="1" t="s">
        <v>536</v>
      </c>
      <c r="H225" s="1" t="s">
        <v>689</v>
      </c>
      <c r="I225" s="1" t="s">
        <v>974</v>
      </c>
      <c r="J225" s="1" t="s">
        <v>635</v>
      </c>
      <c r="K225" s="1" t="s">
        <v>70</v>
      </c>
      <c r="L225" s="1" t="s">
        <v>57</v>
      </c>
      <c r="M225" s="1" t="s">
        <v>57</v>
      </c>
      <c r="N225" s="1" t="s">
        <v>57</v>
      </c>
      <c r="O225" s="5">
        <v>44335</v>
      </c>
      <c r="P225" s="1"/>
      <c r="Q225" s="1"/>
      <c r="R225" s="1"/>
      <c r="S225" s="1"/>
      <c r="T225" s="1" t="s">
        <v>1019</v>
      </c>
      <c r="U225" s="4">
        <v>1</v>
      </c>
      <c r="V225" s="6">
        <v>48600</v>
      </c>
      <c r="W225" s="1" t="s">
        <v>777</v>
      </c>
      <c r="X225" s="1">
        <v>1</v>
      </c>
      <c r="Y225" s="6">
        <v>48600</v>
      </c>
      <c r="Z225" s="1" t="s">
        <v>1045</v>
      </c>
      <c r="AA225" s="1" t="s">
        <v>1037</v>
      </c>
      <c r="AB225" s="1" t="s">
        <v>580</v>
      </c>
      <c r="AC225" s="1" t="s">
        <v>780</v>
      </c>
      <c r="AD225" s="1" t="s">
        <v>657</v>
      </c>
      <c r="AE225" s="1" t="s">
        <v>780</v>
      </c>
      <c r="AF225" s="6">
        <v>48600</v>
      </c>
      <c r="AG225" s="6">
        <v>48600</v>
      </c>
      <c r="AH225" s="1"/>
      <c r="AI225" s="6">
        <v>0</v>
      </c>
      <c r="AJ225" s="6">
        <v>0</v>
      </c>
      <c r="AK225" s="1" t="s">
        <v>711</v>
      </c>
      <c r="AL225" s="1" t="s">
        <v>272</v>
      </c>
      <c r="AM225" s="1"/>
      <c r="AN225" s="1" t="s">
        <v>18</v>
      </c>
      <c r="AO225" s="1"/>
      <c r="AP225" s="1"/>
      <c r="AQ225" s="2"/>
      <c r="AR225" s="1"/>
      <c r="AS225" s="1"/>
      <c r="AT225" s="1"/>
      <c r="AU225" s="1" t="s">
        <v>1023</v>
      </c>
      <c r="AV225" s="7">
        <v>44335.700884296595</v>
      </c>
      <c r="AW225" s="1" t="s">
        <v>171</v>
      </c>
      <c r="AX225" s="6">
        <v>48600</v>
      </c>
      <c r="AY225" s="1"/>
      <c r="AZ225" s="5">
        <v>44561</v>
      </c>
      <c r="BA225" s="5">
        <v>44334</v>
      </c>
      <c r="BB225" s="5">
        <v>44334</v>
      </c>
      <c r="BC225" s="7">
        <v>44561</v>
      </c>
      <c r="BD225" s="1" t="s">
        <v>1044</v>
      </c>
      <c r="BE225" s="1"/>
      <c r="BF225" s="1"/>
      <c r="BG225" s="1" t="s">
        <v>55</v>
      </c>
    </row>
    <row r="226" spans="1:59" x14ac:dyDescent="0.25">
      <c r="A226" s="4">
        <v>221</v>
      </c>
      <c r="B226" s="2" t="str">
        <f>HYPERLINK("https://my.zakupivli.pro/remote/dispatcher/state_purchase_view/26698782", "UA-2021-05-19-011651-b")</f>
        <v>UA-2021-05-19-011651-b</v>
      </c>
      <c r="C226" s="2" t="s">
        <v>777</v>
      </c>
      <c r="D226" s="1" t="s">
        <v>642</v>
      </c>
      <c r="E226" s="1" t="s">
        <v>642</v>
      </c>
      <c r="F226" s="1" t="s">
        <v>255</v>
      </c>
      <c r="G226" s="1" t="s">
        <v>536</v>
      </c>
      <c r="H226" s="1" t="s">
        <v>689</v>
      </c>
      <c r="I226" s="1" t="s">
        <v>974</v>
      </c>
      <c r="J226" s="1" t="s">
        <v>635</v>
      </c>
      <c r="K226" s="1" t="s">
        <v>70</v>
      </c>
      <c r="L226" s="1" t="s">
        <v>57</v>
      </c>
      <c r="M226" s="1" t="s">
        <v>57</v>
      </c>
      <c r="N226" s="1" t="s">
        <v>57</v>
      </c>
      <c r="O226" s="5">
        <v>44335</v>
      </c>
      <c r="P226" s="1"/>
      <c r="Q226" s="1"/>
      <c r="R226" s="1"/>
      <c r="S226" s="1"/>
      <c r="T226" s="1" t="s">
        <v>1019</v>
      </c>
      <c r="U226" s="4">
        <v>1</v>
      </c>
      <c r="V226" s="6">
        <v>48600</v>
      </c>
      <c r="W226" s="1" t="s">
        <v>777</v>
      </c>
      <c r="X226" s="1">
        <v>1</v>
      </c>
      <c r="Y226" s="6">
        <v>48600</v>
      </c>
      <c r="Z226" s="1" t="s">
        <v>1045</v>
      </c>
      <c r="AA226" s="1" t="s">
        <v>1037</v>
      </c>
      <c r="AB226" s="1" t="s">
        <v>580</v>
      </c>
      <c r="AC226" s="1" t="s">
        <v>780</v>
      </c>
      <c r="AD226" s="1" t="s">
        <v>657</v>
      </c>
      <c r="AE226" s="1" t="s">
        <v>780</v>
      </c>
      <c r="AF226" s="6">
        <v>48600</v>
      </c>
      <c r="AG226" s="6">
        <v>48600</v>
      </c>
      <c r="AH226" s="1"/>
      <c r="AI226" s="6">
        <v>0</v>
      </c>
      <c r="AJ226" s="6">
        <v>0</v>
      </c>
      <c r="AK226" s="1" t="s">
        <v>711</v>
      </c>
      <c r="AL226" s="1" t="s">
        <v>272</v>
      </c>
      <c r="AM226" s="1"/>
      <c r="AN226" s="1" t="s">
        <v>18</v>
      </c>
      <c r="AO226" s="1"/>
      <c r="AP226" s="1"/>
      <c r="AQ226" s="2"/>
      <c r="AR226" s="1"/>
      <c r="AS226" s="1"/>
      <c r="AT226" s="1"/>
      <c r="AU226" s="1" t="s">
        <v>1023</v>
      </c>
      <c r="AV226" s="7">
        <v>44335.696357894223</v>
      </c>
      <c r="AW226" s="1" t="s">
        <v>169</v>
      </c>
      <c r="AX226" s="6">
        <v>48600</v>
      </c>
      <c r="AY226" s="1"/>
      <c r="AZ226" s="5">
        <v>44561</v>
      </c>
      <c r="BA226" s="5">
        <v>44334</v>
      </c>
      <c r="BB226" s="5">
        <v>44334</v>
      </c>
      <c r="BC226" s="7">
        <v>44561</v>
      </c>
      <c r="BD226" s="1" t="s">
        <v>1044</v>
      </c>
      <c r="BE226" s="1"/>
      <c r="BF226" s="1"/>
      <c r="BG226" s="1" t="s">
        <v>55</v>
      </c>
    </row>
    <row r="227" spans="1:59" x14ac:dyDescent="0.25">
      <c r="A227" s="4">
        <v>222</v>
      </c>
      <c r="B227" s="2" t="str">
        <f>HYPERLINK("https://my.zakupivli.pro/remote/dispatcher/state_purchase_view/26698057", "UA-2021-05-19-011417-b")</f>
        <v>UA-2021-05-19-011417-b</v>
      </c>
      <c r="C227" s="2" t="s">
        <v>777</v>
      </c>
      <c r="D227" s="1" t="s">
        <v>643</v>
      </c>
      <c r="E227" s="1" t="s">
        <v>643</v>
      </c>
      <c r="F227" s="1" t="s">
        <v>255</v>
      </c>
      <c r="G227" s="1" t="s">
        <v>536</v>
      </c>
      <c r="H227" s="1" t="s">
        <v>689</v>
      </c>
      <c r="I227" s="1" t="s">
        <v>974</v>
      </c>
      <c r="J227" s="1" t="s">
        <v>635</v>
      </c>
      <c r="K227" s="1" t="s">
        <v>70</v>
      </c>
      <c r="L227" s="1" t="s">
        <v>57</v>
      </c>
      <c r="M227" s="1" t="s">
        <v>57</v>
      </c>
      <c r="N227" s="1" t="s">
        <v>57</v>
      </c>
      <c r="O227" s="5">
        <v>44335</v>
      </c>
      <c r="P227" s="1"/>
      <c r="Q227" s="1"/>
      <c r="R227" s="1"/>
      <c r="S227" s="1"/>
      <c r="T227" s="1" t="s">
        <v>1019</v>
      </c>
      <c r="U227" s="4">
        <v>1</v>
      </c>
      <c r="V227" s="6">
        <v>48600</v>
      </c>
      <c r="W227" s="1" t="s">
        <v>777</v>
      </c>
      <c r="X227" s="1">
        <v>1</v>
      </c>
      <c r="Y227" s="6">
        <v>48600</v>
      </c>
      <c r="Z227" s="1" t="s">
        <v>1045</v>
      </c>
      <c r="AA227" s="1" t="s">
        <v>1037</v>
      </c>
      <c r="AB227" s="1" t="s">
        <v>580</v>
      </c>
      <c r="AC227" s="1" t="s">
        <v>780</v>
      </c>
      <c r="AD227" s="1" t="s">
        <v>657</v>
      </c>
      <c r="AE227" s="1" t="s">
        <v>780</v>
      </c>
      <c r="AF227" s="6">
        <v>48600</v>
      </c>
      <c r="AG227" s="6">
        <v>48600</v>
      </c>
      <c r="AH227" s="1"/>
      <c r="AI227" s="6">
        <v>0</v>
      </c>
      <c r="AJ227" s="6">
        <v>0</v>
      </c>
      <c r="AK227" s="1" t="s">
        <v>711</v>
      </c>
      <c r="AL227" s="1" t="s">
        <v>272</v>
      </c>
      <c r="AM227" s="1"/>
      <c r="AN227" s="1" t="s">
        <v>18</v>
      </c>
      <c r="AO227" s="1"/>
      <c r="AP227" s="1"/>
      <c r="AQ227" s="2"/>
      <c r="AR227" s="1"/>
      <c r="AS227" s="1"/>
      <c r="AT227" s="1"/>
      <c r="AU227" s="1" t="s">
        <v>1023</v>
      </c>
      <c r="AV227" s="7">
        <v>44335.689681727628</v>
      </c>
      <c r="AW227" s="1" t="s">
        <v>166</v>
      </c>
      <c r="AX227" s="6">
        <v>48600</v>
      </c>
      <c r="AY227" s="1"/>
      <c r="AZ227" s="5">
        <v>44561</v>
      </c>
      <c r="BA227" s="5">
        <v>44334</v>
      </c>
      <c r="BB227" s="5">
        <v>44334</v>
      </c>
      <c r="BC227" s="7">
        <v>44561</v>
      </c>
      <c r="BD227" s="1" t="s">
        <v>1044</v>
      </c>
      <c r="BE227" s="1"/>
      <c r="BF227" s="1"/>
      <c r="BG227" s="1" t="s">
        <v>55</v>
      </c>
    </row>
    <row r="228" spans="1:59" x14ac:dyDescent="0.25">
      <c r="A228" s="4">
        <v>223</v>
      </c>
      <c r="B228" s="2" t="str">
        <f>HYPERLINK("https://my.zakupivli.pro/remote/dispatcher/state_purchase_view/26658937", "UA-2021-05-19-000216-b")</f>
        <v>UA-2021-05-19-000216-b</v>
      </c>
      <c r="C228" s="2" t="s">
        <v>777</v>
      </c>
      <c r="D228" s="1" t="s">
        <v>756</v>
      </c>
      <c r="E228" s="1" t="s">
        <v>756</v>
      </c>
      <c r="F228" s="1" t="s">
        <v>255</v>
      </c>
      <c r="G228" s="1" t="s">
        <v>291</v>
      </c>
      <c r="H228" s="1" t="s">
        <v>689</v>
      </c>
      <c r="I228" s="1" t="s">
        <v>974</v>
      </c>
      <c r="J228" s="1" t="s">
        <v>635</v>
      </c>
      <c r="K228" s="1" t="s">
        <v>70</v>
      </c>
      <c r="L228" s="1" t="s">
        <v>57</v>
      </c>
      <c r="M228" s="1" t="s">
        <v>57</v>
      </c>
      <c r="N228" s="1" t="s">
        <v>57</v>
      </c>
      <c r="O228" s="5">
        <v>44335</v>
      </c>
      <c r="P228" s="1"/>
      <c r="Q228" s="1"/>
      <c r="R228" s="1"/>
      <c r="S228" s="1"/>
      <c r="T228" s="1" t="s">
        <v>1019</v>
      </c>
      <c r="U228" s="4">
        <v>1</v>
      </c>
      <c r="V228" s="6">
        <v>3833</v>
      </c>
      <c r="W228" s="1" t="s">
        <v>777</v>
      </c>
      <c r="X228" s="1">
        <v>412</v>
      </c>
      <c r="Y228" s="6">
        <v>9.3000000000000007</v>
      </c>
      <c r="Z228" s="1" t="s">
        <v>1049</v>
      </c>
      <c r="AA228" s="1" t="s">
        <v>1037</v>
      </c>
      <c r="AB228" s="1" t="s">
        <v>580</v>
      </c>
      <c r="AC228" s="1" t="s">
        <v>780</v>
      </c>
      <c r="AD228" s="1" t="s">
        <v>657</v>
      </c>
      <c r="AE228" s="1" t="s">
        <v>780</v>
      </c>
      <c r="AF228" s="6">
        <v>3833</v>
      </c>
      <c r="AG228" s="6">
        <v>9.3033980582524265</v>
      </c>
      <c r="AH228" s="1"/>
      <c r="AI228" s="6">
        <v>0</v>
      </c>
      <c r="AJ228" s="6">
        <v>0</v>
      </c>
      <c r="AK228" s="1" t="s">
        <v>790</v>
      </c>
      <c r="AL228" s="1" t="s">
        <v>301</v>
      </c>
      <c r="AM228" s="1"/>
      <c r="AN228" s="1" t="s">
        <v>112</v>
      </c>
      <c r="AO228" s="1"/>
      <c r="AP228" s="1"/>
      <c r="AQ228" s="2"/>
      <c r="AR228" s="1"/>
      <c r="AS228" s="1"/>
      <c r="AT228" s="1"/>
      <c r="AU228" s="1" t="s">
        <v>1023</v>
      </c>
      <c r="AV228" s="7">
        <v>44335.355084534152</v>
      </c>
      <c r="AW228" s="1" t="s">
        <v>154</v>
      </c>
      <c r="AX228" s="6">
        <v>3833</v>
      </c>
      <c r="AY228" s="5">
        <v>44333</v>
      </c>
      <c r="AZ228" s="5">
        <v>44364</v>
      </c>
      <c r="BA228" s="5">
        <v>44333</v>
      </c>
      <c r="BB228" s="5">
        <v>44333</v>
      </c>
      <c r="BC228" s="7">
        <v>44561</v>
      </c>
      <c r="BD228" s="1" t="s">
        <v>1044</v>
      </c>
      <c r="BE228" s="1"/>
      <c r="BF228" s="1"/>
      <c r="BG228" s="1" t="s">
        <v>55</v>
      </c>
    </row>
    <row r="229" spans="1:59" x14ac:dyDescent="0.25">
      <c r="A229" s="4">
        <v>224</v>
      </c>
      <c r="B229" s="2" t="str">
        <f>HYPERLINK("https://my.zakupivli.pro/remote/dispatcher/state_purchase_view/26658625", "UA-2021-05-19-000134-b")</f>
        <v>UA-2021-05-19-000134-b</v>
      </c>
      <c r="C229" s="2" t="s">
        <v>777</v>
      </c>
      <c r="D229" s="1" t="s">
        <v>717</v>
      </c>
      <c r="E229" s="1" t="s">
        <v>717</v>
      </c>
      <c r="F229" s="1" t="s">
        <v>255</v>
      </c>
      <c r="G229" s="1" t="s">
        <v>346</v>
      </c>
      <c r="H229" s="1" t="s">
        <v>689</v>
      </c>
      <c r="I229" s="1" t="s">
        <v>974</v>
      </c>
      <c r="J229" s="1" t="s">
        <v>635</v>
      </c>
      <c r="K229" s="1" t="s">
        <v>70</v>
      </c>
      <c r="L229" s="1" t="s">
        <v>57</v>
      </c>
      <c r="M229" s="1" t="s">
        <v>57</v>
      </c>
      <c r="N229" s="1" t="s">
        <v>57</v>
      </c>
      <c r="O229" s="5">
        <v>44335</v>
      </c>
      <c r="P229" s="1"/>
      <c r="Q229" s="1"/>
      <c r="R229" s="1"/>
      <c r="S229" s="1"/>
      <c r="T229" s="1" t="s">
        <v>1019</v>
      </c>
      <c r="U229" s="4">
        <v>1</v>
      </c>
      <c r="V229" s="6">
        <v>1702</v>
      </c>
      <c r="W229" s="1" t="s">
        <v>777</v>
      </c>
      <c r="X229" s="1">
        <v>90</v>
      </c>
      <c r="Y229" s="6">
        <v>18.91</v>
      </c>
      <c r="Z229" s="1" t="s">
        <v>1049</v>
      </c>
      <c r="AA229" s="1" t="s">
        <v>1037</v>
      </c>
      <c r="AB229" s="1" t="s">
        <v>580</v>
      </c>
      <c r="AC229" s="1" t="s">
        <v>780</v>
      </c>
      <c r="AD229" s="1" t="s">
        <v>657</v>
      </c>
      <c r="AE229" s="1" t="s">
        <v>780</v>
      </c>
      <c r="AF229" s="6">
        <v>1702</v>
      </c>
      <c r="AG229" s="6">
        <v>18.911111111111111</v>
      </c>
      <c r="AH229" s="1"/>
      <c r="AI229" s="6">
        <v>0</v>
      </c>
      <c r="AJ229" s="6">
        <v>0</v>
      </c>
      <c r="AK229" s="1" t="s">
        <v>790</v>
      </c>
      <c r="AL229" s="1" t="s">
        <v>301</v>
      </c>
      <c r="AM229" s="1"/>
      <c r="AN229" s="1" t="s">
        <v>112</v>
      </c>
      <c r="AO229" s="1"/>
      <c r="AP229" s="1"/>
      <c r="AQ229" s="2"/>
      <c r="AR229" s="1"/>
      <c r="AS229" s="1"/>
      <c r="AT229" s="1"/>
      <c r="AU229" s="1" t="s">
        <v>1023</v>
      </c>
      <c r="AV229" s="7">
        <v>44335.34931924101</v>
      </c>
      <c r="AW229" s="1" t="s">
        <v>153</v>
      </c>
      <c r="AX229" s="6">
        <v>1702</v>
      </c>
      <c r="AY229" s="5">
        <v>44333</v>
      </c>
      <c r="AZ229" s="5">
        <v>44364</v>
      </c>
      <c r="BA229" s="5">
        <v>44333</v>
      </c>
      <c r="BB229" s="5">
        <v>44333</v>
      </c>
      <c r="BC229" s="7">
        <v>44561</v>
      </c>
      <c r="BD229" s="1" t="s">
        <v>1044</v>
      </c>
      <c r="BE229" s="1"/>
      <c r="BF229" s="1"/>
      <c r="BG229" s="1" t="s">
        <v>55</v>
      </c>
    </row>
    <row r="230" spans="1:59" x14ac:dyDescent="0.25">
      <c r="A230" s="4">
        <v>225</v>
      </c>
      <c r="B230" s="2" t="str">
        <f>HYPERLINK("https://my.zakupivli.pro/remote/dispatcher/state_purchase_view/26575527", "UA-2021-05-17-002805-b")</f>
        <v>UA-2021-05-17-002805-b</v>
      </c>
      <c r="C230" s="2" t="s">
        <v>777</v>
      </c>
      <c r="D230" s="1" t="s">
        <v>692</v>
      </c>
      <c r="E230" s="1" t="s">
        <v>692</v>
      </c>
      <c r="F230" s="1" t="s">
        <v>255</v>
      </c>
      <c r="G230" s="1" t="s">
        <v>472</v>
      </c>
      <c r="H230" s="1" t="s">
        <v>689</v>
      </c>
      <c r="I230" s="1" t="s">
        <v>974</v>
      </c>
      <c r="J230" s="1" t="s">
        <v>635</v>
      </c>
      <c r="K230" s="1" t="s">
        <v>70</v>
      </c>
      <c r="L230" s="1" t="s">
        <v>57</v>
      </c>
      <c r="M230" s="1" t="s">
        <v>57</v>
      </c>
      <c r="N230" s="1" t="s">
        <v>57</v>
      </c>
      <c r="O230" s="5">
        <v>44333</v>
      </c>
      <c r="P230" s="1"/>
      <c r="Q230" s="1"/>
      <c r="R230" s="1"/>
      <c r="S230" s="1"/>
      <c r="T230" s="1" t="s">
        <v>1019</v>
      </c>
      <c r="U230" s="4">
        <v>1</v>
      </c>
      <c r="V230" s="6">
        <v>400</v>
      </c>
      <c r="W230" s="1" t="s">
        <v>777</v>
      </c>
      <c r="X230" s="1">
        <v>1</v>
      </c>
      <c r="Y230" s="6">
        <v>400</v>
      </c>
      <c r="Z230" s="1" t="s">
        <v>1049</v>
      </c>
      <c r="AA230" s="1" t="s">
        <v>1037</v>
      </c>
      <c r="AB230" s="1" t="s">
        <v>580</v>
      </c>
      <c r="AC230" s="1" t="s">
        <v>780</v>
      </c>
      <c r="AD230" s="1" t="s">
        <v>657</v>
      </c>
      <c r="AE230" s="1" t="s">
        <v>780</v>
      </c>
      <c r="AF230" s="6">
        <v>400</v>
      </c>
      <c r="AG230" s="6">
        <v>400</v>
      </c>
      <c r="AH230" s="1"/>
      <c r="AI230" s="6">
        <v>0</v>
      </c>
      <c r="AJ230" s="6">
        <v>0</v>
      </c>
      <c r="AK230" s="1" t="s">
        <v>792</v>
      </c>
      <c r="AL230" s="1" t="s">
        <v>351</v>
      </c>
      <c r="AM230" s="1"/>
      <c r="AN230" s="1" t="s">
        <v>111</v>
      </c>
      <c r="AO230" s="1"/>
      <c r="AP230" s="1"/>
      <c r="AQ230" s="2"/>
      <c r="AR230" s="1"/>
      <c r="AS230" s="1"/>
      <c r="AT230" s="1"/>
      <c r="AU230" s="1" t="s">
        <v>1023</v>
      </c>
      <c r="AV230" s="7">
        <v>44333.446246796149</v>
      </c>
      <c r="AW230" s="1" t="s">
        <v>152</v>
      </c>
      <c r="AX230" s="6">
        <v>400</v>
      </c>
      <c r="AY230" s="5">
        <v>44330</v>
      </c>
      <c r="AZ230" s="5">
        <v>44361</v>
      </c>
      <c r="BA230" s="5">
        <v>44330</v>
      </c>
      <c r="BB230" s="5">
        <v>44330</v>
      </c>
      <c r="BC230" s="7">
        <v>44561</v>
      </c>
      <c r="BD230" s="1" t="s">
        <v>1044</v>
      </c>
      <c r="BE230" s="1"/>
      <c r="BF230" s="1"/>
      <c r="BG230" s="1" t="s">
        <v>55</v>
      </c>
    </row>
    <row r="231" spans="1:59" x14ac:dyDescent="0.25">
      <c r="A231" s="4">
        <v>226</v>
      </c>
      <c r="B231" s="2" t="str">
        <f>HYPERLINK("https://my.zakupivli.pro/remote/dispatcher/state_purchase_view/26525682", "UA-2021-05-14-000877-c")</f>
        <v>UA-2021-05-14-000877-c</v>
      </c>
      <c r="C231" s="2" t="s">
        <v>777</v>
      </c>
      <c r="D231" s="1" t="s">
        <v>1003</v>
      </c>
      <c r="E231" s="1" t="s">
        <v>1003</v>
      </c>
      <c r="F231" s="1" t="s">
        <v>255</v>
      </c>
      <c r="G231" s="1" t="s">
        <v>474</v>
      </c>
      <c r="H231" s="1" t="s">
        <v>689</v>
      </c>
      <c r="I231" s="1" t="s">
        <v>974</v>
      </c>
      <c r="J231" s="1" t="s">
        <v>635</v>
      </c>
      <c r="K231" s="1" t="s">
        <v>70</v>
      </c>
      <c r="L231" s="1" t="s">
        <v>57</v>
      </c>
      <c r="M231" s="1" t="s">
        <v>57</v>
      </c>
      <c r="N231" s="1" t="s">
        <v>57</v>
      </c>
      <c r="O231" s="5">
        <v>44330</v>
      </c>
      <c r="P231" s="1"/>
      <c r="Q231" s="1"/>
      <c r="R231" s="1"/>
      <c r="S231" s="1"/>
      <c r="T231" s="1" t="s">
        <v>1019</v>
      </c>
      <c r="U231" s="4">
        <v>1</v>
      </c>
      <c r="V231" s="6">
        <v>75</v>
      </c>
      <c r="W231" s="1" t="s">
        <v>777</v>
      </c>
      <c r="X231" s="1">
        <v>1</v>
      </c>
      <c r="Y231" s="6">
        <v>75</v>
      </c>
      <c r="Z231" s="1" t="s">
        <v>1049</v>
      </c>
      <c r="AA231" s="1" t="s">
        <v>1037</v>
      </c>
      <c r="AB231" s="1" t="s">
        <v>580</v>
      </c>
      <c r="AC231" s="1" t="s">
        <v>780</v>
      </c>
      <c r="AD231" s="1" t="s">
        <v>657</v>
      </c>
      <c r="AE231" s="1" t="s">
        <v>780</v>
      </c>
      <c r="AF231" s="6">
        <v>75</v>
      </c>
      <c r="AG231" s="6">
        <v>75</v>
      </c>
      <c r="AH231" s="1"/>
      <c r="AI231" s="6">
        <v>0</v>
      </c>
      <c r="AJ231" s="6">
        <v>0</v>
      </c>
      <c r="AK231" s="1" t="s">
        <v>710</v>
      </c>
      <c r="AL231" s="1" t="s">
        <v>326</v>
      </c>
      <c r="AM231" s="1"/>
      <c r="AN231" s="1" t="s">
        <v>110</v>
      </c>
      <c r="AO231" s="1"/>
      <c r="AP231" s="1"/>
      <c r="AQ231" s="2"/>
      <c r="AR231" s="1"/>
      <c r="AS231" s="1"/>
      <c r="AT231" s="1"/>
      <c r="AU231" s="1" t="s">
        <v>1023</v>
      </c>
      <c r="AV231" s="7">
        <v>44330.386263165856</v>
      </c>
      <c r="AW231" s="1" t="s">
        <v>151</v>
      </c>
      <c r="AX231" s="6">
        <v>75</v>
      </c>
      <c r="AY231" s="5">
        <v>44329</v>
      </c>
      <c r="AZ231" s="5">
        <v>44360</v>
      </c>
      <c r="BA231" s="5">
        <v>44329</v>
      </c>
      <c r="BB231" s="5">
        <v>44329</v>
      </c>
      <c r="BC231" s="7">
        <v>44561</v>
      </c>
      <c r="BD231" s="1" t="s">
        <v>1044</v>
      </c>
      <c r="BE231" s="1"/>
      <c r="BF231" s="1"/>
      <c r="BG231" s="1" t="s">
        <v>55</v>
      </c>
    </row>
    <row r="232" spans="1:59" x14ac:dyDescent="0.25">
      <c r="A232" s="4">
        <v>227</v>
      </c>
      <c r="B232" s="2" t="str">
        <f>HYPERLINK("https://my.zakupivli.pro/remote/dispatcher/state_purchase_view/26524504", "UA-2021-05-14-000487-c")</f>
        <v>UA-2021-05-14-000487-c</v>
      </c>
      <c r="C232" s="2" t="s">
        <v>777</v>
      </c>
      <c r="D232" s="1" t="s">
        <v>812</v>
      </c>
      <c r="E232" s="1" t="s">
        <v>812</v>
      </c>
      <c r="F232" s="1" t="s">
        <v>255</v>
      </c>
      <c r="G232" s="1" t="s">
        <v>224</v>
      </c>
      <c r="H232" s="1" t="s">
        <v>689</v>
      </c>
      <c r="I232" s="1" t="s">
        <v>974</v>
      </c>
      <c r="J232" s="1" t="s">
        <v>635</v>
      </c>
      <c r="K232" s="1" t="s">
        <v>70</v>
      </c>
      <c r="L232" s="1" t="s">
        <v>57</v>
      </c>
      <c r="M232" s="1" t="s">
        <v>57</v>
      </c>
      <c r="N232" s="1" t="s">
        <v>57</v>
      </c>
      <c r="O232" s="5">
        <v>44330</v>
      </c>
      <c r="P232" s="1"/>
      <c r="Q232" s="1"/>
      <c r="R232" s="1"/>
      <c r="S232" s="1"/>
      <c r="T232" s="1" t="s">
        <v>1019</v>
      </c>
      <c r="U232" s="4">
        <v>1</v>
      </c>
      <c r="V232" s="6">
        <v>208</v>
      </c>
      <c r="W232" s="1" t="s">
        <v>777</v>
      </c>
      <c r="X232" s="1">
        <v>18</v>
      </c>
      <c r="Y232" s="6">
        <v>11.56</v>
      </c>
      <c r="Z232" s="1" t="s">
        <v>1039</v>
      </c>
      <c r="AA232" s="1" t="s">
        <v>1037</v>
      </c>
      <c r="AB232" s="1" t="s">
        <v>580</v>
      </c>
      <c r="AC232" s="1" t="s">
        <v>780</v>
      </c>
      <c r="AD232" s="1" t="s">
        <v>657</v>
      </c>
      <c r="AE232" s="1" t="s">
        <v>780</v>
      </c>
      <c r="AF232" s="6">
        <v>208</v>
      </c>
      <c r="AG232" s="6">
        <v>11.555555555555555</v>
      </c>
      <c r="AH232" s="1"/>
      <c r="AI232" s="6">
        <v>0</v>
      </c>
      <c r="AJ232" s="6">
        <v>0</v>
      </c>
      <c r="AK232" s="1" t="s">
        <v>710</v>
      </c>
      <c r="AL232" s="1" t="s">
        <v>326</v>
      </c>
      <c r="AM232" s="1"/>
      <c r="AN232" s="1" t="s">
        <v>110</v>
      </c>
      <c r="AO232" s="1"/>
      <c r="AP232" s="1"/>
      <c r="AQ232" s="2"/>
      <c r="AR232" s="1"/>
      <c r="AS232" s="1"/>
      <c r="AT232" s="1"/>
      <c r="AU232" s="1" t="s">
        <v>1023</v>
      </c>
      <c r="AV232" s="7">
        <v>44330.377206669087</v>
      </c>
      <c r="AW232" s="1" t="s">
        <v>150</v>
      </c>
      <c r="AX232" s="6">
        <v>208</v>
      </c>
      <c r="AY232" s="5">
        <v>44329</v>
      </c>
      <c r="AZ232" s="5">
        <v>44360</v>
      </c>
      <c r="BA232" s="5">
        <v>44329</v>
      </c>
      <c r="BB232" s="5">
        <v>44329</v>
      </c>
      <c r="BC232" s="7">
        <v>44561</v>
      </c>
      <c r="BD232" s="1" t="s">
        <v>1044</v>
      </c>
      <c r="BE232" s="1"/>
      <c r="BF232" s="1"/>
      <c r="BG232" s="1" t="s">
        <v>55</v>
      </c>
    </row>
    <row r="233" spans="1:59" x14ac:dyDescent="0.25">
      <c r="A233" s="4">
        <v>228</v>
      </c>
      <c r="B233" s="2" t="str">
        <f>HYPERLINK("https://my.zakupivli.pro/remote/dispatcher/state_purchase_view/26524028", "UA-2021-05-14-000364-c")</f>
        <v>UA-2021-05-14-000364-c</v>
      </c>
      <c r="C233" s="2" t="s">
        <v>777</v>
      </c>
      <c r="D233" s="1" t="s">
        <v>1010</v>
      </c>
      <c r="E233" s="1" t="s">
        <v>1010</v>
      </c>
      <c r="F233" s="1" t="s">
        <v>255</v>
      </c>
      <c r="G233" s="1" t="s">
        <v>464</v>
      </c>
      <c r="H233" s="1" t="s">
        <v>689</v>
      </c>
      <c r="I233" s="1" t="s">
        <v>974</v>
      </c>
      <c r="J233" s="1" t="s">
        <v>635</v>
      </c>
      <c r="K233" s="1" t="s">
        <v>70</v>
      </c>
      <c r="L233" s="1" t="s">
        <v>57</v>
      </c>
      <c r="M233" s="1" t="s">
        <v>57</v>
      </c>
      <c r="N233" s="1" t="s">
        <v>57</v>
      </c>
      <c r="O233" s="5">
        <v>44330</v>
      </c>
      <c r="P233" s="1"/>
      <c r="Q233" s="1"/>
      <c r="R233" s="1"/>
      <c r="S233" s="1"/>
      <c r="T233" s="1" t="s">
        <v>1019</v>
      </c>
      <c r="U233" s="4">
        <v>1</v>
      </c>
      <c r="V233" s="6">
        <v>295.5</v>
      </c>
      <c r="W233" s="1" t="s">
        <v>777</v>
      </c>
      <c r="X233" s="1">
        <v>5</v>
      </c>
      <c r="Y233" s="6">
        <v>59.1</v>
      </c>
      <c r="Z233" s="1" t="s">
        <v>1049</v>
      </c>
      <c r="AA233" s="1" t="s">
        <v>1037</v>
      </c>
      <c r="AB233" s="1" t="s">
        <v>580</v>
      </c>
      <c r="AC233" s="1" t="s">
        <v>780</v>
      </c>
      <c r="AD233" s="1" t="s">
        <v>657</v>
      </c>
      <c r="AE233" s="1" t="s">
        <v>780</v>
      </c>
      <c r="AF233" s="6">
        <v>295.5</v>
      </c>
      <c r="AG233" s="6">
        <v>59.1</v>
      </c>
      <c r="AH233" s="1"/>
      <c r="AI233" s="6">
        <v>0</v>
      </c>
      <c r="AJ233" s="6">
        <v>0</v>
      </c>
      <c r="AK233" s="1" t="s">
        <v>710</v>
      </c>
      <c r="AL233" s="1" t="s">
        <v>326</v>
      </c>
      <c r="AM233" s="1"/>
      <c r="AN233" s="1" t="s">
        <v>110</v>
      </c>
      <c r="AO233" s="1"/>
      <c r="AP233" s="1"/>
      <c r="AQ233" s="2"/>
      <c r="AR233" s="1"/>
      <c r="AS233" s="1"/>
      <c r="AT233" s="1"/>
      <c r="AU233" s="1" t="s">
        <v>1023</v>
      </c>
      <c r="AV233" s="7">
        <v>44330.364636025486</v>
      </c>
      <c r="AW233" s="1" t="s">
        <v>149</v>
      </c>
      <c r="AX233" s="6">
        <v>295.5</v>
      </c>
      <c r="AY233" s="5">
        <v>44329</v>
      </c>
      <c r="AZ233" s="5">
        <v>44360</v>
      </c>
      <c r="BA233" s="5">
        <v>44329</v>
      </c>
      <c r="BB233" s="5">
        <v>44329</v>
      </c>
      <c r="BC233" s="7">
        <v>44561</v>
      </c>
      <c r="BD233" s="1" t="s">
        <v>1044</v>
      </c>
      <c r="BE233" s="1"/>
      <c r="BF233" s="1"/>
      <c r="BG233" s="1" t="s">
        <v>55</v>
      </c>
    </row>
    <row r="234" spans="1:59" x14ac:dyDescent="0.25">
      <c r="A234" s="4">
        <v>229</v>
      </c>
      <c r="B234" s="2" t="str">
        <f>HYPERLINK("https://my.zakupivli.pro/remote/dispatcher/state_purchase_view/26523676", "UA-2021-05-14-000262-c")</f>
        <v>UA-2021-05-14-000262-c</v>
      </c>
      <c r="C234" s="2" t="s">
        <v>777</v>
      </c>
      <c r="D234" s="1" t="s">
        <v>926</v>
      </c>
      <c r="E234" s="1" t="s">
        <v>926</v>
      </c>
      <c r="F234" s="1" t="s">
        <v>255</v>
      </c>
      <c r="G234" s="1" t="s">
        <v>357</v>
      </c>
      <c r="H234" s="1" t="s">
        <v>689</v>
      </c>
      <c r="I234" s="1" t="s">
        <v>974</v>
      </c>
      <c r="J234" s="1" t="s">
        <v>635</v>
      </c>
      <c r="K234" s="1" t="s">
        <v>70</v>
      </c>
      <c r="L234" s="1" t="s">
        <v>57</v>
      </c>
      <c r="M234" s="1" t="s">
        <v>57</v>
      </c>
      <c r="N234" s="1" t="s">
        <v>57</v>
      </c>
      <c r="O234" s="5">
        <v>44330</v>
      </c>
      <c r="P234" s="1"/>
      <c r="Q234" s="1"/>
      <c r="R234" s="1"/>
      <c r="S234" s="1"/>
      <c r="T234" s="1" t="s">
        <v>1019</v>
      </c>
      <c r="U234" s="4">
        <v>1</v>
      </c>
      <c r="V234" s="6">
        <v>815</v>
      </c>
      <c r="W234" s="1" t="s">
        <v>777</v>
      </c>
      <c r="X234" s="1">
        <v>5</v>
      </c>
      <c r="Y234" s="6">
        <v>163</v>
      </c>
      <c r="Z234" s="1" t="s">
        <v>1049</v>
      </c>
      <c r="AA234" s="1" t="s">
        <v>1037</v>
      </c>
      <c r="AB234" s="1" t="s">
        <v>580</v>
      </c>
      <c r="AC234" s="1" t="s">
        <v>780</v>
      </c>
      <c r="AD234" s="1" t="s">
        <v>657</v>
      </c>
      <c r="AE234" s="1" t="s">
        <v>780</v>
      </c>
      <c r="AF234" s="6">
        <v>815</v>
      </c>
      <c r="AG234" s="6">
        <v>163</v>
      </c>
      <c r="AH234" s="1"/>
      <c r="AI234" s="6">
        <v>0</v>
      </c>
      <c r="AJ234" s="6">
        <v>0</v>
      </c>
      <c r="AK234" s="1" t="s">
        <v>710</v>
      </c>
      <c r="AL234" s="1" t="s">
        <v>326</v>
      </c>
      <c r="AM234" s="1"/>
      <c r="AN234" s="1" t="s">
        <v>110</v>
      </c>
      <c r="AO234" s="1"/>
      <c r="AP234" s="1"/>
      <c r="AQ234" s="2"/>
      <c r="AR234" s="1"/>
      <c r="AS234" s="1"/>
      <c r="AT234" s="1"/>
      <c r="AU234" s="1" t="s">
        <v>1023</v>
      </c>
      <c r="AV234" s="7">
        <v>44330.358028899675</v>
      </c>
      <c r="AW234" s="1" t="s">
        <v>148</v>
      </c>
      <c r="AX234" s="6">
        <v>815</v>
      </c>
      <c r="AY234" s="5">
        <v>44329</v>
      </c>
      <c r="AZ234" s="5">
        <v>44360</v>
      </c>
      <c r="BA234" s="5">
        <v>44329</v>
      </c>
      <c r="BB234" s="5">
        <v>44329</v>
      </c>
      <c r="BC234" s="7">
        <v>44561</v>
      </c>
      <c r="BD234" s="1" t="s">
        <v>1044</v>
      </c>
      <c r="BE234" s="1"/>
      <c r="BF234" s="1"/>
      <c r="BG234" s="1" t="s">
        <v>55</v>
      </c>
    </row>
    <row r="235" spans="1:59" x14ac:dyDescent="0.25">
      <c r="A235" s="4">
        <v>230</v>
      </c>
      <c r="B235" s="2" t="str">
        <f>HYPERLINK("https://my.zakupivli.pro/remote/dispatcher/state_purchase_view/26495697", "UA-2021-05-13-005749-b")</f>
        <v>UA-2021-05-13-005749-b</v>
      </c>
      <c r="C235" s="2" t="s">
        <v>777</v>
      </c>
      <c r="D235" s="1" t="s">
        <v>867</v>
      </c>
      <c r="E235" s="1" t="s">
        <v>867</v>
      </c>
      <c r="F235" s="1" t="s">
        <v>255</v>
      </c>
      <c r="G235" s="1" t="s">
        <v>478</v>
      </c>
      <c r="H235" s="1" t="s">
        <v>933</v>
      </c>
      <c r="I235" s="1" t="s">
        <v>974</v>
      </c>
      <c r="J235" s="1" t="s">
        <v>635</v>
      </c>
      <c r="K235" s="1" t="s">
        <v>70</v>
      </c>
      <c r="L235" s="1" t="s">
        <v>343</v>
      </c>
      <c r="M235" s="1" t="s">
        <v>57</v>
      </c>
      <c r="N235" s="1" t="s">
        <v>57</v>
      </c>
      <c r="O235" s="5">
        <v>44329</v>
      </c>
      <c r="P235" s="5">
        <v>44329</v>
      </c>
      <c r="Q235" s="5">
        <v>44335</v>
      </c>
      <c r="R235" s="5">
        <v>44335</v>
      </c>
      <c r="S235" s="5">
        <v>44343</v>
      </c>
      <c r="T235" s="1" t="s">
        <v>1020</v>
      </c>
      <c r="U235" s="4">
        <v>1</v>
      </c>
      <c r="V235" s="6">
        <v>185000</v>
      </c>
      <c r="W235" s="1" t="s">
        <v>777</v>
      </c>
      <c r="X235" s="1">
        <v>1</v>
      </c>
      <c r="Y235" s="6">
        <v>185000</v>
      </c>
      <c r="Z235" s="1" t="s">
        <v>1043</v>
      </c>
      <c r="AA235" s="6">
        <v>925</v>
      </c>
      <c r="AB235" s="1" t="s">
        <v>580</v>
      </c>
      <c r="AC235" s="1" t="s">
        <v>974</v>
      </c>
      <c r="AD235" s="1" t="s">
        <v>657</v>
      </c>
      <c r="AE235" s="1" t="s">
        <v>780</v>
      </c>
      <c r="AF235" s="6">
        <v>181000</v>
      </c>
      <c r="AG235" s="6">
        <v>181000</v>
      </c>
      <c r="AH235" s="1" t="s">
        <v>715</v>
      </c>
      <c r="AI235" s="6">
        <v>4000</v>
      </c>
      <c r="AJ235" s="6">
        <v>2.1621621621621623E-2</v>
      </c>
      <c r="AK235" s="1" t="s">
        <v>715</v>
      </c>
      <c r="AL235" s="1" t="s">
        <v>421</v>
      </c>
      <c r="AM235" s="1" t="s">
        <v>60</v>
      </c>
      <c r="AN235" s="1" t="s">
        <v>7</v>
      </c>
      <c r="AO235" s="6">
        <v>4000</v>
      </c>
      <c r="AP235" s="6">
        <v>2.1621621621621623E-2</v>
      </c>
      <c r="AQ235" s="2"/>
      <c r="AR235" s="7">
        <v>44347.665578241656</v>
      </c>
      <c r="AS235" s="5">
        <v>44348</v>
      </c>
      <c r="AT235" s="5">
        <v>44367</v>
      </c>
      <c r="AU235" s="1" t="s">
        <v>1023</v>
      </c>
      <c r="AV235" s="7">
        <v>44349.495981154316</v>
      </c>
      <c r="AW235" s="1" t="s">
        <v>266</v>
      </c>
      <c r="AX235" s="6">
        <v>181000</v>
      </c>
      <c r="AY235" s="1"/>
      <c r="AZ235" s="5">
        <v>44377</v>
      </c>
      <c r="BA235" s="5">
        <v>44349</v>
      </c>
      <c r="BB235" s="5">
        <v>44349</v>
      </c>
      <c r="BC235" s="7">
        <v>44561</v>
      </c>
      <c r="BD235" s="1" t="s">
        <v>1044</v>
      </c>
      <c r="BE235" s="1"/>
      <c r="BF235" s="1"/>
      <c r="BG235" s="1" t="s">
        <v>422</v>
      </c>
    </row>
    <row r="236" spans="1:59" x14ac:dyDescent="0.25">
      <c r="A236" s="4">
        <v>231</v>
      </c>
      <c r="B236" s="2" t="str">
        <f>HYPERLINK("https://my.zakupivli.pro/remote/dispatcher/state_purchase_view/26494418", "UA-2021-05-13-005313-b")</f>
        <v>UA-2021-05-13-005313-b</v>
      </c>
      <c r="C236" s="2" t="s">
        <v>777</v>
      </c>
      <c r="D236" s="1" t="s">
        <v>871</v>
      </c>
      <c r="E236" s="1" t="s">
        <v>871</v>
      </c>
      <c r="F236" s="1" t="s">
        <v>255</v>
      </c>
      <c r="G236" s="1" t="s">
        <v>478</v>
      </c>
      <c r="H236" s="1" t="s">
        <v>933</v>
      </c>
      <c r="I236" s="1" t="s">
        <v>974</v>
      </c>
      <c r="J236" s="1" t="s">
        <v>635</v>
      </c>
      <c r="K236" s="1" t="s">
        <v>70</v>
      </c>
      <c r="L236" s="1" t="s">
        <v>343</v>
      </c>
      <c r="M236" s="1" t="s">
        <v>57</v>
      </c>
      <c r="N236" s="1" t="s">
        <v>57</v>
      </c>
      <c r="O236" s="5">
        <v>44329</v>
      </c>
      <c r="P236" s="5">
        <v>44329</v>
      </c>
      <c r="Q236" s="5">
        <v>44335</v>
      </c>
      <c r="R236" s="5">
        <v>44335</v>
      </c>
      <c r="S236" s="5">
        <v>44343</v>
      </c>
      <c r="T236" s="1" t="s">
        <v>1020</v>
      </c>
      <c r="U236" s="4">
        <v>1</v>
      </c>
      <c r="V236" s="6">
        <v>185000</v>
      </c>
      <c r="W236" s="1" t="s">
        <v>777</v>
      </c>
      <c r="X236" s="1">
        <v>1</v>
      </c>
      <c r="Y236" s="6">
        <v>185000</v>
      </c>
      <c r="Z236" s="1" t="s">
        <v>1043</v>
      </c>
      <c r="AA236" s="6">
        <v>925</v>
      </c>
      <c r="AB236" s="1" t="s">
        <v>580</v>
      </c>
      <c r="AC236" s="1" t="s">
        <v>974</v>
      </c>
      <c r="AD236" s="1" t="s">
        <v>657</v>
      </c>
      <c r="AE236" s="1" t="s">
        <v>780</v>
      </c>
      <c r="AF236" s="6">
        <v>185000</v>
      </c>
      <c r="AG236" s="6">
        <v>185000</v>
      </c>
      <c r="AH236" s="1" t="s">
        <v>715</v>
      </c>
      <c r="AI236" s="6">
        <v>0</v>
      </c>
      <c r="AJ236" s="6">
        <v>0</v>
      </c>
      <c r="AK236" s="1" t="s">
        <v>715</v>
      </c>
      <c r="AL236" s="1" t="s">
        <v>421</v>
      </c>
      <c r="AM236" s="1" t="s">
        <v>60</v>
      </c>
      <c r="AN236" s="1" t="s">
        <v>7</v>
      </c>
      <c r="AO236" s="1"/>
      <c r="AP236" s="1"/>
      <c r="AQ236" s="2"/>
      <c r="AR236" s="7">
        <v>44347.666327643565</v>
      </c>
      <c r="AS236" s="5">
        <v>44348</v>
      </c>
      <c r="AT236" s="5">
        <v>44367</v>
      </c>
      <c r="AU236" s="1" t="s">
        <v>1023</v>
      </c>
      <c r="AV236" s="7">
        <v>44349.49774026814</v>
      </c>
      <c r="AW236" s="1" t="s">
        <v>287</v>
      </c>
      <c r="AX236" s="6">
        <v>185000</v>
      </c>
      <c r="AY236" s="1"/>
      <c r="AZ236" s="5">
        <v>44377</v>
      </c>
      <c r="BA236" s="5">
        <v>44349</v>
      </c>
      <c r="BB236" s="5">
        <v>44349</v>
      </c>
      <c r="BC236" s="7">
        <v>44561</v>
      </c>
      <c r="BD236" s="1" t="s">
        <v>1044</v>
      </c>
      <c r="BE236" s="1"/>
      <c r="BF236" s="1"/>
      <c r="BG236" s="1" t="s">
        <v>422</v>
      </c>
    </row>
    <row r="237" spans="1:59" x14ac:dyDescent="0.25">
      <c r="A237" s="4">
        <v>232</v>
      </c>
      <c r="B237" s="2" t="str">
        <f>HYPERLINK("https://my.zakupivli.pro/remote/dispatcher/state_purchase_view/26441105", "UA-2021-05-12-001447-b")</f>
        <v>UA-2021-05-12-001447-b</v>
      </c>
      <c r="C237" s="2" t="s">
        <v>777</v>
      </c>
      <c r="D237" s="1" t="s">
        <v>729</v>
      </c>
      <c r="E237" s="1" t="s">
        <v>729</v>
      </c>
      <c r="F237" s="1" t="s">
        <v>255</v>
      </c>
      <c r="G237" s="1" t="s">
        <v>348</v>
      </c>
      <c r="H237" s="1" t="s">
        <v>689</v>
      </c>
      <c r="I237" s="1" t="s">
        <v>974</v>
      </c>
      <c r="J237" s="1" t="s">
        <v>635</v>
      </c>
      <c r="K237" s="1" t="s">
        <v>70</v>
      </c>
      <c r="L237" s="1" t="s">
        <v>57</v>
      </c>
      <c r="M237" s="1" t="s">
        <v>57</v>
      </c>
      <c r="N237" s="1" t="s">
        <v>57</v>
      </c>
      <c r="O237" s="5">
        <v>44328</v>
      </c>
      <c r="P237" s="1"/>
      <c r="Q237" s="1"/>
      <c r="R237" s="1"/>
      <c r="S237" s="1"/>
      <c r="T237" s="1" t="s">
        <v>1019</v>
      </c>
      <c r="U237" s="4">
        <v>1</v>
      </c>
      <c r="V237" s="6">
        <v>114</v>
      </c>
      <c r="W237" s="1" t="s">
        <v>777</v>
      </c>
      <c r="X237" s="1">
        <v>3</v>
      </c>
      <c r="Y237" s="6">
        <v>38</v>
      </c>
      <c r="Z237" s="1" t="s">
        <v>1049</v>
      </c>
      <c r="AA237" s="1" t="s">
        <v>1037</v>
      </c>
      <c r="AB237" s="1" t="s">
        <v>580</v>
      </c>
      <c r="AC237" s="1" t="s">
        <v>780</v>
      </c>
      <c r="AD237" s="1" t="s">
        <v>657</v>
      </c>
      <c r="AE237" s="1" t="s">
        <v>780</v>
      </c>
      <c r="AF237" s="6">
        <v>114</v>
      </c>
      <c r="AG237" s="6">
        <v>38</v>
      </c>
      <c r="AH237" s="1"/>
      <c r="AI237" s="6">
        <v>0</v>
      </c>
      <c r="AJ237" s="6">
        <v>0</v>
      </c>
      <c r="AK237" s="1" t="s">
        <v>666</v>
      </c>
      <c r="AL237" s="1" t="s">
        <v>396</v>
      </c>
      <c r="AM237" s="1"/>
      <c r="AN237" s="1" t="s">
        <v>101</v>
      </c>
      <c r="AO237" s="1"/>
      <c r="AP237" s="1"/>
      <c r="AQ237" s="2"/>
      <c r="AR237" s="1"/>
      <c r="AS237" s="1"/>
      <c r="AT237" s="1"/>
      <c r="AU237" s="1" t="s">
        <v>1023</v>
      </c>
      <c r="AV237" s="7">
        <v>44328.403643771409</v>
      </c>
      <c r="AW237" s="1" t="s">
        <v>604</v>
      </c>
      <c r="AX237" s="6">
        <v>114</v>
      </c>
      <c r="AY237" s="5">
        <v>44327</v>
      </c>
      <c r="AZ237" s="5">
        <v>44561</v>
      </c>
      <c r="BA237" s="5">
        <v>44327</v>
      </c>
      <c r="BB237" s="5">
        <v>44327</v>
      </c>
      <c r="BC237" s="7">
        <v>44561</v>
      </c>
      <c r="BD237" s="1" t="s">
        <v>1044</v>
      </c>
      <c r="BE237" s="1"/>
      <c r="BF237" s="1"/>
      <c r="BG237" s="1" t="s">
        <v>55</v>
      </c>
    </row>
    <row r="238" spans="1:59" x14ac:dyDescent="0.25">
      <c r="A238" s="4">
        <v>233</v>
      </c>
      <c r="B238" s="2" t="str">
        <f>HYPERLINK("https://my.zakupivli.pro/remote/dispatcher/state_purchase_view/26440365", "UA-2021-05-12-001201-b")</f>
        <v>UA-2021-05-12-001201-b</v>
      </c>
      <c r="C238" s="2" t="s">
        <v>777</v>
      </c>
      <c r="D238" s="1" t="s">
        <v>851</v>
      </c>
      <c r="E238" s="1" t="s">
        <v>851</v>
      </c>
      <c r="F238" s="1" t="s">
        <v>255</v>
      </c>
      <c r="G238" s="1" t="s">
        <v>539</v>
      </c>
      <c r="H238" s="1" t="s">
        <v>689</v>
      </c>
      <c r="I238" s="1" t="s">
        <v>974</v>
      </c>
      <c r="J238" s="1" t="s">
        <v>635</v>
      </c>
      <c r="K238" s="1" t="s">
        <v>70</v>
      </c>
      <c r="L238" s="1" t="s">
        <v>57</v>
      </c>
      <c r="M238" s="1" t="s">
        <v>57</v>
      </c>
      <c r="N238" s="1" t="s">
        <v>57</v>
      </c>
      <c r="O238" s="5">
        <v>44328</v>
      </c>
      <c r="P238" s="1"/>
      <c r="Q238" s="1"/>
      <c r="R238" s="1"/>
      <c r="S238" s="1"/>
      <c r="T238" s="1" t="s">
        <v>1019</v>
      </c>
      <c r="U238" s="4">
        <v>1</v>
      </c>
      <c r="V238" s="6">
        <v>10000</v>
      </c>
      <c r="W238" s="1" t="s">
        <v>777</v>
      </c>
      <c r="X238" s="1">
        <v>1</v>
      </c>
      <c r="Y238" s="6">
        <v>10000</v>
      </c>
      <c r="Z238" s="1" t="s">
        <v>1043</v>
      </c>
      <c r="AA238" s="1" t="s">
        <v>1037</v>
      </c>
      <c r="AB238" s="1" t="s">
        <v>580</v>
      </c>
      <c r="AC238" s="1" t="s">
        <v>780</v>
      </c>
      <c r="AD238" s="1" t="s">
        <v>657</v>
      </c>
      <c r="AE238" s="1" t="s">
        <v>780</v>
      </c>
      <c r="AF238" s="6">
        <v>10000</v>
      </c>
      <c r="AG238" s="6">
        <v>10000</v>
      </c>
      <c r="AH238" s="1"/>
      <c r="AI238" s="6">
        <v>0</v>
      </c>
      <c r="AJ238" s="6">
        <v>0</v>
      </c>
      <c r="AK238" s="1" t="s">
        <v>963</v>
      </c>
      <c r="AL238" s="1" t="s">
        <v>420</v>
      </c>
      <c r="AM238" s="1"/>
      <c r="AN238" s="1" t="s">
        <v>74</v>
      </c>
      <c r="AO238" s="1"/>
      <c r="AP238" s="1"/>
      <c r="AQ238" s="2"/>
      <c r="AR238" s="1"/>
      <c r="AS238" s="1"/>
      <c r="AT238" s="1"/>
      <c r="AU238" s="1" t="s">
        <v>1023</v>
      </c>
      <c r="AV238" s="7">
        <v>44328.396764688601</v>
      </c>
      <c r="AW238" s="1" t="s">
        <v>567</v>
      </c>
      <c r="AX238" s="6">
        <v>10000</v>
      </c>
      <c r="AY238" s="5">
        <v>44327</v>
      </c>
      <c r="AZ238" s="5">
        <v>44561</v>
      </c>
      <c r="BA238" s="5">
        <v>44327</v>
      </c>
      <c r="BB238" s="5">
        <v>44327</v>
      </c>
      <c r="BC238" s="7">
        <v>44561</v>
      </c>
      <c r="BD238" s="1" t="s">
        <v>1044</v>
      </c>
      <c r="BE238" s="1"/>
      <c r="BF238" s="1"/>
      <c r="BG238" s="1" t="s">
        <v>55</v>
      </c>
    </row>
    <row r="239" spans="1:59" x14ac:dyDescent="0.25">
      <c r="A239" s="4">
        <v>234</v>
      </c>
      <c r="B239" s="2" t="str">
        <f>HYPERLINK("https://my.zakupivli.pro/remote/dispatcher/state_purchase_view/26365651", "UA-2021-05-07-000281-c")</f>
        <v>UA-2021-05-07-000281-c</v>
      </c>
      <c r="C239" s="2" t="s">
        <v>777</v>
      </c>
      <c r="D239" s="1" t="s">
        <v>765</v>
      </c>
      <c r="E239" s="1" t="s">
        <v>765</v>
      </c>
      <c r="F239" s="1" t="s">
        <v>255</v>
      </c>
      <c r="G239" s="1" t="s">
        <v>212</v>
      </c>
      <c r="H239" s="1" t="s">
        <v>689</v>
      </c>
      <c r="I239" s="1" t="s">
        <v>974</v>
      </c>
      <c r="J239" s="1" t="s">
        <v>635</v>
      </c>
      <c r="K239" s="1" t="s">
        <v>70</v>
      </c>
      <c r="L239" s="1" t="s">
        <v>57</v>
      </c>
      <c r="M239" s="1" t="s">
        <v>57</v>
      </c>
      <c r="N239" s="1" t="s">
        <v>57</v>
      </c>
      <c r="O239" s="5">
        <v>44323</v>
      </c>
      <c r="P239" s="1"/>
      <c r="Q239" s="1"/>
      <c r="R239" s="1"/>
      <c r="S239" s="1"/>
      <c r="T239" s="1" t="s">
        <v>1019</v>
      </c>
      <c r="U239" s="4">
        <v>1</v>
      </c>
      <c r="V239" s="6">
        <v>2470</v>
      </c>
      <c r="W239" s="1" t="s">
        <v>777</v>
      </c>
      <c r="X239" s="1">
        <v>1</v>
      </c>
      <c r="Y239" s="6">
        <v>2470</v>
      </c>
      <c r="Z239" s="1" t="s">
        <v>1049</v>
      </c>
      <c r="AA239" s="1" t="s">
        <v>1037</v>
      </c>
      <c r="AB239" s="1" t="s">
        <v>580</v>
      </c>
      <c r="AC239" s="1" t="s">
        <v>780</v>
      </c>
      <c r="AD239" s="1" t="s">
        <v>657</v>
      </c>
      <c r="AE239" s="1" t="s">
        <v>780</v>
      </c>
      <c r="AF239" s="6">
        <v>2470</v>
      </c>
      <c r="AG239" s="6">
        <v>2470</v>
      </c>
      <c r="AH239" s="1"/>
      <c r="AI239" s="6">
        <v>0</v>
      </c>
      <c r="AJ239" s="6">
        <v>0</v>
      </c>
      <c r="AK239" s="1" t="s">
        <v>792</v>
      </c>
      <c r="AL239" s="1" t="s">
        <v>351</v>
      </c>
      <c r="AM239" s="1"/>
      <c r="AN239" s="1" t="s">
        <v>111</v>
      </c>
      <c r="AO239" s="1"/>
      <c r="AP239" s="1"/>
      <c r="AQ239" s="2"/>
      <c r="AR239" s="1"/>
      <c r="AS239" s="1"/>
      <c r="AT239" s="1"/>
      <c r="AU239" s="1" t="s">
        <v>1023</v>
      </c>
      <c r="AV239" s="7">
        <v>44323.365921657904</v>
      </c>
      <c r="AW239" s="1" t="s">
        <v>146</v>
      </c>
      <c r="AX239" s="6">
        <v>2470</v>
      </c>
      <c r="AY239" s="5">
        <v>44323</v>
      </c>
      <c r="AZ239" s="5">
        <v>44354</v>
      </c>
      <c r="BA239" s="5">
        <v>44323</v>
      </c>
      <c r="BB239" s="5">
        <v>44323</v>
      </c>
      <c r="BC239" s="7">
        <v>44561</v>
      </c>
      <c r="BD239" s="1" t="s">
        <v>1044</v>
      </c>
      <c r="BE239" s="1"/>
      <c r="BF239" s="1"/>
      <c r="BG239" s="1" t="s">
        <v>55</v>
      </c>
    </row>
    <row r="240" spans="1:59" x14ac:dyDescent="0.25">
      <c r="A240" s="4">
        <v>235</v>
      </c>
      <c r="B240" s="2" t="str">
        <f>HYPERLINK("https://my.zakupivli.pro/remote/dispatcher/state_purchase_view/26365457", "UA-2021-05-07-000214-c")</f>
        <v>UA-2021-05-07-000214-c</v>
      </c>
      <c r="C240" s="2" t="s">
        <v>777</v>
      </c>
      <c r="D240" s="1" t="s">
        <v>658</v>
      </c>
      <c r="E240" s="1" t="s">
        <v>658</v>
      </c>
      <c r="F240" s="1" t="s">
        <v>255</v>
      </c>
      <c r="G240" s="1" t="s">
        <v>290</v>
      </c>
      <c r="H240" s="1" t="s">
        <v>689</v>
      </c>
      <c r="I240" s="1" t="s">
        <v>974</v>
      </c>
      <c r="J240" s="1" t="s">
        <v>635</v>
      </c>
      <c r="K240" s="1" t="s">
        <v>70</v>
      </c>
      <c r="L240" s="1" t="s">
        <v>57</v>
      </c>
      <c r="M240" s="1" t="s">
        <v>57</v>
      </c>
      <c r="N240" s="1" t="s">
        <v>57</v>
      </c>
      <c r="O240" s="5">
        <v>44323</v>
      </c>
      <c r="P240" s="1"/>
      <c r="Q240" s="1"/>
      <c r="R240" s="1"/>
      <c r="S240" s="1"/>
      <c r="T240" s="1" t="s">
        <v>1019</v>
      </c>
      <c r="U240" s="4">
        <v>1</v>
      </c>
      <c r="V240" s="6">
        <v>143</v>
      </c>
      <c r="W240" s="1" t="s">
        <v>777</v>
      </c>
      <c r="X240" s="1">
        <v>11</v>
      </c>
      <c r="Y240" s="6">
        <v>13</v>
      </c>
      <c r="Z240" s="1" t="s">
        <v>1049</v>
      </c>
      <c r="AA240" s="1" t="s">
        <v>1037</v>
      </c>
      <c r="AB240" s="1" t="s">
        <v>580</v>
      </c>
      <c r="AC240" s="1" t="s">
        <v>780</v>
      </c>
      <c r="AD240" s="1" t="s">
        <v>657</v>
      </c>
      <c r="AE240" s="1" t="s">
        <v>780</v>
      </c>
      <c r="AF240" s="6">
        <v>143</v>
      </c>
      <c r="AG240" s="6">
        <v>13</v>
      </c>
      <c r="AH240" s="1"/>
      <c r="AI240" s="6">
        <v>0</v>
      </c>
      <c r="AJ240" s="6">
        <v>0</v>
      </c>
      <c r="AK240" s="1" t="s">
        <v>789</v>
      </c>
      <c r="AL240" s="1" t="s">
        <v>300</v>
      </c>
      <c r="AM240" s="1"/>
      <c r="AN240" s="1" t="s">
        <v>98</v>
      </c>
      <c r="AO240" s="1"/>
      <c r="AP240" s="1"/>
      <c r="AQ240" s="2"/>
      <c r="AR240" s="1"/>
      <c r="AS240" s="1"/>
      <c r="AT240" s="1"/>
      <c r="AU240" s="1" t="s">
        <v>1023</v>
      </c>
      <c r="AV240" s="7">
        <v>44323.360895188707</v>
      </c>
      <c r="AW240" s="1" t="s">
        <v>145</v>
      </c>
      <c r="AX240" s="6">
        <v>143</v>
      </c>
      <c r="AY240" s="5">
        <v>44323</v>
      </c>
      <c r="AZ240" s="5">
        <v>44354</v>
      </c>
      <c r="BA240" s="5">
        <v>44323</v>
      </c>
      <c r="BB240" s="5">
        <v>44323</v>
      </c>
      <c r="BC240" s="7">
        <v>44561</v>
      </c>
      <c r="BD240" s="1" t="s">
        <v>1044</v>
      </c>
      <c r="BE240" s="1"/>
      <c r="BF240" s="1"/>
      <c r="BG240" s="1" t="s">
        <v>55</v>
      </c>
    </row>
    <row r="241" spans="1:59" x14ac:dyDescent="0.25">
      <c r="A241" s="4">
        <v>236</v>
      </c>
      <c r="B241" s="2" t="str">
        <f>HYPERLINK("https://my.zakupivli.pro/remote/dispatcher/state_purchase_view/26336759", "UA-2021-05-06-002760-c")</f>
        <v>UA-2021-05-06-002760-c</v>
      </c>
      <c r="C241" s="2" t="s">
        <v>777</v>
      </c>
      <c r="D241" s="1" t="s">
        <v>883</v>
      </c>
      <c r="E241" s="1" t="s">
        <v>882</v>
      </c>
      <c r="F241" s="1" t="s">
        <v>255</v>
      </c>
      <c r="G241" s="1" t="s">
        <v>478</v>
      </c>
      <c r="H241" s="1" t="s">
        <v>933</v>
      </c>
      <c r="I241" s="1" t="s">
        <v>974</v>
      </c>
      <c r="J241" s="1" t="s">
        <v>635</v>
      </c>
      <c r="K241" s="1" t="s">
        <v>70</v>
      </c>
      <c r="L241" s="1" t="s">
        <v>57</v>
      </c>
      <c r="M241" s="1" t="s">
        <v>57</v>
      </c>
      <c r="N241" s="1" t="s">
        <v>57</v>
      </c>
      <c r="O241" s="5">
        <v>44322</v>
      </c>
      <c r="P241" s="5">
        <v>44322</v>
      </c>
      <c r="Q241" s="5">
        <v>44329</v>
      </c>
      <c r="R241" s="5">
        <v>44329</v>
      </c>
      <c r="S241" s="5">
        <v>44336</v>
      </c>
      <c r="T241" s="1" t="s">
        <v>1020</v>
      </c>
      <c r="U241" s="4">
        <v>1</v>
      </c>
      <c r="V241" s="6">
        <v>195000</v>
      </c>
      <c r="W241" s="1" t="s">
        <v>777</v>
      </c>
      <c r="X241" s="1">
        <v>1</v>
      </c>
      <c r="Y241" s="6">
        <v>195000</v>
      </c>
      <c r="Z241" s="1" t="s">
        <v>1043</v>
      </c>
      <c r="AA241" s="6">
        <v>975</v>
      </c>
      <c r="AB241" s="1" t="s">
        <v>580</v>
      </c>
      <c r="AC241" s="1" t="s">
        <v>974</v>
      </c>
      <c r="AD241" s="1" t="s">
        <v>657</v>
      </c>
      <c r="AE241" s="1" t="s">
        <v>780</v>
      </c>
      <c r="AF241" s="6">
        <v>185000</v>
      </c>
      <c r="AG241" s="6">
        <v>185000</v>
      </c>
      <c r="AH241" s="1" t="s">
        <v>715</v>
      </c>
      <c r="AI241" s="6">
        <v>10000</v>
      </c>
      <c r="AJ241" s="6">
        <v>5.128205128205128E-2</v>
      </c>
      <c r="AK241" s="1" t="s">
        <v>715</v>
      </c>
      <c r="AL241" s="1" t="s">
        <v>421</v>
      </c>
      <c r="AM241" s="1" t="s">
        <v>60</v>
      </c>
      <c r="AN241" s="1" t="s">
        <v>7</v>
      </c>
      <c r="AO241" s="6">
        <v>10000</v>
      </c>
      <c r="AP241" s="6">
        <v>5.128205128205128E-2</v>
      </c>
      <c r="AQ241" s="2"/>
      <c r="AR241" s="7">
        <v>44341.385864584998</v>
      </c>
      <c r="AS241" s="5">
        <v>44342</v>
      </c>
      <c r="AT241" s="5">
        <v>44361</v>
      </c>
      <c r="AU241" s="1" t="s">
        <v>1023</v>
      </c>
      <c r="AV241" s="7">
        <v>44348.476558076472</v>
      </c>
      <c r="AW241" s="1" t="s">
        <v>250</v>
      </c>
      <c r="AX241" s="6">
        <v>185000</v>
      </c>
      <c r="AY241" s="1"/>
      <c r="AZ241" s="5">
        <v>44377</v>
      </c>
      <c r="BA241" s="5">
        <v>44348</v>
      </c>
      <c r="BB241" s="5">
        <v>44348</v>
      </c>
      <c r="BC241" s="7">
        <v>44561</v>
      </c>
      <c r="BD241" s="1" t="s">
        <v>1044</v>
      </c>
      <c r="BE241" s="1"/>
      <c r="BF241" s="1"/>
      <c r="BG241" s="1" t="s">
        <v>422</v>
      </c>
    </row>
    <row r="242" spans="1:59" x14ac:dyDescent="0.25">
      <c r="A242" s="4">
        <v>237</v>
      </c>
      <c r="B242" s="2" t="str">
        <f>HYPERLINK("https://my.zakupivli.pro/remote/dispatcher/state_purchase_view/26318525", "UA-2021-05-05-005208-c")</f>
        <v>UA-2021-05-05-005208-c</v>
      </c>
      <c r="C242" s="2" t="s">
        <v>777</v>
      </c>
      <c r="D242" s="1" t="s">
        <v>748</v>
      </c>
      <c r="E242" s="1" t="s">
        <v>748</v>
      </c>
      <c r="F242" s="1" t="s">
        <v>255</v>
      </c>
      <c r="G242" s="1" t="s">
        <v>418</v>
      </c>
      <c r="H242" s="1" t="s">
        <v>689</v>
      </c>
      <c r="I242" s="1" t="s">
        <v>974</v>
      </c>
      <c r="J242" s="1" t="s">
        <v>635</v>
      </c>
      <c r="K242" s="1" t="s">
        <v>70</v>
      </c>
      <c r="L242" s="1" t="s">
        <v>57</v>
      </c>
      <c r="M242" s="1" t="s">
        <v>57</v>
      </c>
      <c r="N242" s="1" t="s">
        <v>57</v>
      </c>
      <c r="O242" s="5">
        <v>44321</v>
      </c>
      <c r="P242" s="1"/>
      <c r="Q242" s="1"/>
      <c r="R242" s="1"/>
      <c r="S242" s="1"/>
      <c r="T242" s="1" t="s">
        <v>1019</v>
      </c>
      <c r="U242" s="4">
        <v>1</v>
      </c>
      <c r="V242" s="6">
        <v>730</v>
      </c>
      <c r="W242" s="1" t="s">
        <v>777</v>
      </c>
      <c r="X242" s="1">
        <v>1</v>
      </c>
      <c r="Y242" s="6">
        <v>730</v>
      </c>
      <c r="Z242" s="1" t="s">
        <v>1049</v>
      </c>
      <c r="AA242" s="1" t="s">
        <v>1037</v>
      </c>
      <c r="AB242" s="1" t="s">
        <v>580</v>
      </c>
      <c r="AC242" s="1" t="s">
        <v>780</v>
      </c>
      <c r="AD242" s="1" t="s">
        <v>657</v>
      </c>
      <c r="AE242" s="1" t="s">
        <v>780</v>
      </c>
      <c r="AF242" s="6">
        <v>730</v>
      </c>
      <c r="AG242" s="6">
        <v>730</v>
      </c>
      <c r="AH242" s="1"/>
      <c r="AI242" s="6">
        <v>0</v>
      </c>
      <c r="AJ242" s="6">
        <v>0</v>
      </c>
      <c r="AK242" s="1" t="s">
        <v>798</v>
      </c>
      <c r="AL242" s="1" t="s">
        <v>448</v>
      </c>
      <c r="AM242" s="1"/>
      <c r="AN242" s="1" t="s">
        <v>131</v>
      </c>
      <c r="AO242" s="1"/>
      <c r="AP242" s="1"/>
      <c r="AQ242" s="2"/>
      <c r="AR242" s="1"/>
      <c r="AS242" s="1"/>
      <c r="AT242" s="1"/>
      <c r="AU242" s="1" t="s">
        <v>1023</v>
      </c>
      <c r="AV242" s="7">
        <v>44321.634238964478</v>
      </c>
      <c r="AW242" s="1" t="s">
        <v>143</v>
      </c>
      <c r="AX242" s="6">
        <v>730</v>
      </c>
      <c r="AY242" s="5">
        <v>44321</v>
      </c>
      <c r="AZ242" s="5">
        <v>44352</v>
      </c>
      <c r="BA242" s="5">
        <v>44321</v>
      </c>
      <c r="BB242" s="5">
        <v>44321</v>
      </c>
      <c r="BC242" s="7">
        <v>44561</v>
      </c>
      <c r="BD242" s="1" t="s">
        <v>1044</v>
      </c>
      <c r="BE242" s="1"/>
      <c r="BF242" s="1"/>
      <c r="BG242" s="1" t="s">
        <v>55</v>
      </c>
    </row>
    <row r="243" spans="1:59" x14ac:dyDescent="0.25">
      <c r="A243" s="4">
        <v>238</v>
      </c>
      <c r="B243" s="2" t="str">
        <f>HYPERLINK("https://my.zakupivli.pro/remote/dispatcher/state_purchase_view/26317821", "UA-2021-05-05-005047-c")</f>
        <v>UA-2021-05-05-005047-c</v>
      </c>
      <c r="C243" s="2" t="s">
        <v>777</v>
      </c>
      <c r="D243" s="1" t="s">
        <v>761</v>
      </c>
      <c r="E243" s="1" t="s">
        <v>761</v>
      </c>
      <c r="F243" s="1" t="s">
        <v>255</v>
      </c>
      <c r="G243" s="1" t="s">
        <v>366</v>
      </c>
      <c r="H243" s="1" t="s">
        <v>689</v>
      </c>
      <c r="I243" s="1" t="s">
        <v>974</v>
      </c>
      <c r="J243" s="1" t="s">
        <v>635</v>
      </c>
      <c r="K243" s="1" t="s">
        <v>70</v>
      </c>
      <c r="L243" s="1" t="s">
        <v>57</v>
      </c>
      <c r="M243" s="1" t="s">
        <v>57</v>
      </c>
      <c r="N243" s="1" t="s">
        <v>57</v>
      </c>
      <c r="O243" s="5">
        <v>44321</v>
      </c>
      <c r="P243" s="1"/>
      <c r="Q243" s="1"/>
      <c r="R243" s="1"/>
      <c r="S243" s="1"/>
      <c r="T243" s="1" t="s">
        <v>1019</v>
      </c>
      <c r="U243" s="4">
        <v>1</v>
      </c>
      <c r="V243" s="6">
        <v>4515</v>
      </c>
      <c r="W243" s="1" t="s">
        <v>777</v>
      </c>
      <c r="X243" s="1">
        <v>6</v>
      </c>
      <c r="Y243" s="6">
        <v>752.5</v>
      </c>
      <c r="Z243" s="1" t="s">
        <v>1049</v>
      </c>
      <c r="AA243" s="1" t="s">
        <v>1037</v>
      </c>
      <c r="AB243" s="1" t="s">
        <v>580</v>
      </c>
      <c r="AC243" s="1" t="s">
        <v>780</v>
      </c>
      <c r="AD243" s="1" t="s">
        <v>657</v>
      </c>
      <c r="AE243" s="1" t="s">
        <v>780</v>
      </c>
      <c r="AF243" s="6">
        <v>4515</v>
      </c>
      <c r="AG243" s="6">
        <v>752.5</v>
      </c>
      <c r="AH243" s="1"/>
      <c r="AI243" s="6">
        <v>0</v>
      </c>
      <c r="AJ243" s="6">
        <v>0</v>
      </c>
      <c r="AK243" s="1" t="s">
        <v>743</v>
      </c>
      <c r="AL243" s="1" t="s">
        <v>331</v>
      </c>
      <c r="AM243" s="1"/>
      <c r="AN243" s="1" t="s">
        <v>81</v>
      </c>
      <c r="AO243" s="1"/>
      <c r="AP243" s="1"/>
      <c r="AQ243" s="2"/>
      <c r="AR243" s="1"/>
      <c r="AS243" s="1"/>
      <c r="AT243" s="1"/>
      <c r="AU243" s="1" t="s">
        <v>1023</v>
      </c>
      <c r="AV243" s="7">
        <v>44321.629045791786</v>
      </c>
      <c r="AW243" s="1" t="s">
        <v>142</v>
      </c>
      <c r="AX243" s="6">
        <v>4515</v>
      </c>
      <c r="AY243" s="5">
        <v>44321</v>
      </c>
      <c r="AZ243" s="5">
        <v>44352</v>
      </c>
      <c r="BA243" s="5">
        <v>44321</v>
      </c>
      <c r="BB243" s="5">
        <v>44321</v>
      </c>
      <c r="BC243" s="7">
        <v>44561</v>
      </c>
      <c r="BD243" s="1" t="s">
        <v>1044</v>
      </c>
      <c r="BE243" s="1"/>
      <c r="BF243" s="1"/>
      <c r="BG243" s="1" t="s">
        <v>55</v>
      </c>
    </row>
    <row r="244" spans="1:59" x14ac:dyDescent="0.25">
      <c r="A244" s="4">
        <v>239</v>
      </c>
      <c r="B244" s="2" t="str">
        <f>HYPERLINK("https://my.zakupivli.pro/remote/dispatcher/state_purchase_view/26255104", "UA-2021-04-29-003963-c")</f>
        <v>UA-2021-04-29-003963-c</v>
      </c>
      <c r="C244" s="2" t="s">
        <v>777</v>
      </c>
      <c r="D244" s="1" t="s">
        <v>644</v>
      </c>
      <c r="E244" s="1" t="s">
        <v>644</v>
      </c>
      <c r="F244" s="1" t="s">
        <v>255</v>
      </c>
      <c r="G244" s="1" t="s">
        <v>536</v>
      </c>
      <c r="H244" s="1" t="s">
        <v>689</v>
      </c>
      <c r="I244" s="1" t="s">
        <v>974</v>
      </c>
      <c r="J244" s="1" t="s">
        <v>635</v>
      </c>
      <c r="K244" s="1" t="s">
        <v>70</v>
      </c>
      <c r="L244" s="1" t="s">
        <v>57</v>
      </c>
      <c r="M244" s="1" t="s">
        <v>57</v>
      </c>
      <c r="N244" s="1" t="s">
        <v>57</v>
      </c>
      <c r="O244" s="5">
        <v>44315</v>
      </c>
      <c r="P244" s="1"/>
      <c r="Q244" s="1"/>
      <c r="R244" s="1"/>
      <c r="S244" s="1"/>
      <c r="T244" s="1" t="s">
        <v>1019</v>
      </c>
      <c r="U244" s="4">
        <v>1</v>
      </c>
      <c r="V244" s="6">
        <v>48600</v>
      </c>
      <c r="W244" s="1" t="s">
        <v>777</v>
      </c>
      <c r="X244" s="1">
        <v>1</v>
      </c>
      <c r="Y244" s="6">
        <v>48600</v>
      </c>
      <c r="Z244" s="1" t="s">
        <v>1045</v>
      </c>
      <c r="AA244" s="1" t="s">
        <v>1037</v>
      </c>
      <c r="AB244" s="1" t="s">
        <v>580</v>
      </c>
      <c r="AC244" s="1" t="s">
        <v>780</v>
      </c>
      <c r="AD244" s="1" t="s">
        <v>657</v>
      </c>
      <c r="AE244" s="1" t="s">
        <v>780</v>
      </c>
      <c r="AF244" s="6">
        <v>48600</v>
      </c>
      <c r="AG244" s="6">
        <v>48600</v>
      </c>
      <c r="AH244" s="1"/>
      <c r="AI244" s="6">
        <v>0</v>
      </c>
      <c r="AJ244" s="6">
        <v>0</v>
      </c>
      <c r="AK244" s="1" t="s">
        <v>711</v>
      </c>
      <c r="AL244" s="1" t="s">
        <v>272</v>
      </c>
      <c r="AM244" s="1"/>
      <c r="AN244" s="1" t="s">
        <v>18</v>
      </c>
      <c r="AO244" s="1"/>
      <c r="AP244" s="1"/>
      <c r="AQ244" s="2"/>
      <c r="AR244" s="1"/>
      <c r="AS244" s="1"/>
      <c r="AT244" s="1"/>
      <c r="AU244" s="1" t="s">
        <v>1023</v>
      </c>
      <c r="AV244" s="7">
        <v>44315.49479802345</v>
      </c>
      <c r="AW244" s="1" t="s">
        <v>164</v>
      </c>
      <c r="AX244" s="6">
        <v>48600</v>
      </c>
      <c r="AY244" s="1"/>
      <c r="AZ244" s="5">
        <v>44561</v>
      </c>
      <c r="BA244" s="5">
        <v>44314</v>
      </c>
      <c r="BB244" s="5">
        <v>44314</v>
      </c>
      <c r="BC244" s="7">
        <v>44561</v>
      </c>
      <c r="BD244" s="1" t="s">
        <v>1044</v>
      </c>
      <c r="BE244" s="1"/>
      <c r="BF244" s="1"/>
      <c r="BG244" s="1" t="s">
        <v>55</v>
      </c>
    </row>
    <row r="245" spans="1:59" x14ac:dyDescent="0.25">
      <c r="A245" s="4">
        <v>240</v>
      </c>
      <c r="B245" s="2" t="str">
        <f>HYPERLINK("https://my.zakupivli.pro/remote/dispatcher/state_purchase_view/26254263", "UA-2021-04-29-003703-c")</f>
        <v>UA-2021-04-29-003703-c</v>
      </c>
      <c r="C245" s="2" t="s">
        <v>777</v>
      </c>
      <c r="D245" s="1" t="s">
        <v>645</v>
      </c>
      <c r="E245" s="1" t="s">
        <v>645</v>
      </c>
      <c r="F245" s="1" t="s">
        <v>255</v>
      </c>
      <c r="G245" s="1" t="s">
        <v>536</v>
      </c>
      <c r="H245" s="1" t="s">
        <v>689</v>
      </c>
      <c r="I245" s="1" t="s">
        <v>974</v>
      </c>
      <c r="J245" s="1" t="s">
        <v>635</v>
      </c>
      <c r="K245" s="1" t="s">
        <v>70</v>
      </c>
      <c r="L245" s="1" t="s">
        <v>57</v>
      </c>
      <c r="M245" s="1" t="s">
        <v>57</v>
      </c>
      <c r="N245" s="1" t="s">
        <v>57</v>
      </c>
      <c r="O245" s="5">
        <v>44315</v>
      </c>
      <c r="P245" s="1"/>
      <c r="Q245" s="1"/>
      <c r="R245" s="1"/>
      <c r="S245" s="1"/>
      <c r="T245" s="1" t="s">
        <v>1019</v>
      </c>
      <c r="U245" s="4">
        <v>1</v>
      </c>
      <c r="V245" s="6">
        <v>48600</v>
      </c>
      <c r="W245" s="1" t="s">
        <v>777</v>
      </c>
      <c r="X245" s="1">
        <v>1</v>
      </c>
      <c r="Y245" s="6">
        <v>48600</v>
      </c>
      <c r="Z245" s="1" t="s">
        <v>1045</v>
      </c>
      <c r="AA245" s="1" t="s">
        <v>1037</v>
      </c>
      <c r="AB245" s="1" t="s">
        <v>580</v>
      </c>
      <c r="AC245" s="1" t="s">
        <v>780</v>
      </c>
      <c r="AD245" s="1" t="s">
        <v>657</v>
      </c>
      <c r="AE245" s="1" t="s">
        <v>780</v>
      </c>
      <c r="AF245" s="6">
        <v>48600</v>
      </c>
      <c r="AG245" s="6">
        <v>48600</v>
      </c>
      <c r="AH245" s="1"/>
      <c r="AI245" s="6">
        <v>0</v>
      </c>
      <c r="AJ245" s="6">
        <v>0</v>
      </c>
      <c r="AK245" s="1" t="s">
        <v>711</v>
      </c>
      <c r="AL245" s="1" t="s">
        <v>272</v>
      </c>
      <c r="AM245" s="1"/>
      <c r="AN245" s="1" t="s">
        <v>18</v>
      </c>
      <c r="AO245" s="1"/>
      <c r="AP245" s="1"/>
      <c r="AQ245" s="2"/>
      <c r="AR245" s="1"/>
      <c r="AS245" s="1"/>
      <c r="AT245" s="1"/>
      <c r="AU245" s="1" t="s">
        <v>1023</v>
      </c>
      <c r="AV245" s="7">
        <v>44315.488046178936</v>
      </c>
      <c r="AW245" s="1" t="s">
        <v>162</v>
      </c>
      <c r="AX245" s="6">
        <v>48600</v>
      </c>
      <c r="AY245" s="1"/>
      <c r="AZ245" s="5">
        <v>44561</v>
      </c>
      <c r="BA245" s="5">
        <v>44314</v>
      </c>
      <c r="BB245" s="5">
        <v>44314</v>
      </c>
      <c r="BC245" s="7">
        <v>44561</v>
      </c>
      <c r="BD245" s="1" t="s">
        <v>1044</v>
      </c>
      <c r="BE245" s="1"/>
      <c r="BF245" s="1"/>
      <c r="BG245" s="1" t="s">
        <v>55</v>
      </c>
    </row>
    <row r="246" spans="1:59" x14ac:dyDescent="0.25">
      <c r="A246" s="4">
        <v>241</v>
      </c>
      <c r="B246" s="2" t="str">
        <f>HYPERLINK("https://my.zakupivli.pro/remote/dispatcher/state_purchase_view/26245383", "UA-2021-04-29-000580-c")</f>
        <v>UA-2021-04-29-000580-c</v>
      </c>
      <c r="C246" s="2" t="s">
        <v>777</v>
      </c>
      <c r="D246" s="1" t="s">
        <v>757</v>
      </c>
      <c r="E246" s="1" t="s">
        <v>757</v>
      </c>
      <c r="F246" s="1" t="s">
        <v>255</v>
      </c>
      <c r="G246" s="1" t="s">
        <v>119</v>
      </c>
      <c r="H246" s="1" t="s">
        <v>689</v>
      </c>
      <c r="I246" s="1" t="s">
        <v>974</v>
      </c>
      <c r="J246" s="1" t="s">
        <v>635</v>
      </c>
      <c r="K246" s="1" t="s">
        <v>70</v>
      </c>
      <c r="L246" s="1" t="s">
        <v>57</v>
      </c>
      <c r="M246" s="1" t="s">
        <v>57</v>
      </c>
      <c r="N246" s="1" t="s">
        <v>57</v>
      </c>
      <c r="O246" s="5">
        <v>44315</v>
      </c>
      <c r="P246" s="1"/>
      <c r="Q246" s="1"/>
      <c r="R246" s="1"/>
      <c r="S246" s="1"/>
      <c r="T246" s="1" t="s">
        <v>1019</v>
      </c>
      <c r="U246" s="4">
        <v>1</v>
      </c>
      <c r="V246" s="6">
        <v>440</v>
      </c>
      <c r="W246" s="1" t="s">
        <v>777</v>
      </c>
      <c r="X246" s="1">
        <v>4</v>
      </c>
      <c r="Y246" s="6">
        <v>110</v>
      </c>
      <c r="Z246" s="1" t="s">
        <v>1032</v>
      </c>
      <c r="AA246" s="1" t="s">
        <v>1037</v>
      </c>
      <c r="AB246" s="1" t="s">
        <v>580</v>
      </c>
      <c r="AC246" s="1" t="s">
        <v>780</v>
      </c>
      <c r="AD246" s="1" t="s">
        <v>657</v>
      </c>
      <c r="AE246" s="1" t="s">
        <v>780</v>
      </c>
      <c r="AF246" s="6">
        <v>440</v>
      </c>
      <c r="AG246" s="6">
        <v>110</v>
      </c>
      <c r="AH246" s="1"/>
      <c r="AI246" s="6">
        <v>0</v>
      </c>
      <c r="AJ246" s="6">
        <v>0</v>
      </c>
      <c r="AK246" s="1" t="s">
        <v>752</v>
      </c>
      <c r="AL246" s="1" t="s">
        <v>323</v>
      </c>
      <c r="AM246" s="1"/>
      <c r="AN246" s="1" t="s">
        <v>92</v>
      </c>
      <c r="AO246" s="1"/>
      <c r="AP246" s="1"/>
      <c r="AQ246" s="2"/>
      <c r="AR246" s="1"/>
      <c r="AS246" s="1"/>
      <c r="AT246" s="1"/>
      <c r="AU246" s="1" t="s">
        <v>1023</v>
      </c>
      <c r="AV246" s="7">
        <v>44315.380715850231</v>
      </c>
      <c r="AW246" s="1" t="s">
        <v>141</v>
      </c>
      <c r="AX246" s="6">
        <v>440</v>
      </c>
      <c r="AY246" s="5">
        <v>44313</v>
      </c>
      <c r="AZ246" s="5">
        <v>44343</v>
      </c>
      <c r="BA246" s="5">
        <v>44313</v>
      </c>
      <c r="BB246" s="5">
        <v>44313</v>
      </c>
      <c r="BC246" s="7">
        <v>44561</v>
      </c>
      <c r="BD246" s="1" t="s">
        <v>1044</v>
      </c>
      <c r="BE246" s="1"/>
      <c r="BF246" s="1"/>
      <c r="BG246" s="1" t="s">
        <v>55</v>
      </c>
    </row>
    <row r="247" spans="1:59" x14ac:dyDescent="0.25">
      <c r="A247" s="4">
        <v>242</v>
      </c>
      <c r="B247" s="2" t="str">
        <f>HYPERLINK("https://my.zakupivli.pro/remote/dispatcher/state_purchase_view/26244865", "UA-2021-04-29-000410-c")</f>
        <v>UA-2021-04-29-000410-c</v>
      </c>
      <c r="C247" s="2" t="s">
        <v>777</v>
      </c>
      <c r="D247" s="1" t="s">
        <v>694</v>
      </c>
      <c r="E247" s="1" t="s">
        <v>694</v>
      </c>
      <c r="F247" s="1" t="s">
        <v>255</v>
      </c>
      <c r="G247" s="1" t="s">
        <v>386</v>
      </c>
      <c r="H247" s="1" t="s">
        <v>689</v>
      </c>
      <c r="I247" s="1" t="s">
        <v>974</v>
      </c>
      <c r="J247" s="1" t="s">
        <v>635</v>
      </c>
      <c r="K247" s="1" t="s">
        <v>70</v>
      </c>
      <c r="L247" s="1" t="s">
        <v>57</v>
      </c>
      <c r="M247" s="1" t="s">
        <v>57</v>
      </c>
      <c r="N247" s="1" t="s">
        <v>57</v>
      </c>
      <c r="O247" s="5">
        <v>44315</v>
      </c>
      <c r="P247" s="1"/>
      <c r="Q247" s="1"/>
      <c r="R247" s="1"/>
      <c r="S247" s="1"/>
      <c r="T247" s="1" t="s">
        <v>1019</v>
      </c>
      <c r="U247" s="4">
        <v>1</v>
      </c>
      <c r="V247" s="6">
        <v>175</v>
      </c>
      <c r="W247" s="1" t="s">
        <v>777</v>
      </c>
      <c r="X247" s="1">
        <v>3</v>
      </c>
      <c r="Y247" s="6">
        <v>58.33</v>
      </c>
      <c r="Z247" s="1" t="s">
        <v>1049</v>
      </c>
      <c r="AA247" s="1" t="s">
        <v>1037</v>
      </c>
      <c r="AB247" s="1" t="s">
        <v>580</v>
      </c>
      <c r="AC247" s="1" t="s">
        <v>780</v>
      </c>
      <c r="AD247" s="1" t="s">
        <v>657</v>
      </c>
      <c r="AE247" s="1" t="s">
        <v>780</v>
      </c>
      <c r="AF247" s="6">
        <v>175</v>
      </c>
      <c r="AG247" s="6">
        <v>58.333333333333336</v>
      </c>
      <c r="AH247" s="1"/>
      <c r="AI247" s="6">
        <v>0</v>
      </c>
      <c r="AJ247" s="6">
        <v>0</v>
      </c>
      <c r="AK247" s="1" t="s">
        <v>752</v>
      </c>
      <c r="AL247" s="1" t="s">
        <v>323</v>
      </c>
      <c r="AM247" s="1"/>
      <c r="AN247" s="1" t="s">
        <v>92</v>
      </c>
      <c r="AO247" s="1"/>
      <c r="AP247" s="1"/>
      <c r="AQ247" s="2"/>
      <c r="AR247" s="1"/>
      <c r="AS247" s="1"/>
      <c r="AT247" s="1"/>
      <c r="AU247" s="1" t="s">
        <v>1023</v>
      </c>
      <c r="AV247" s="7">
        <v>44315.373151539352</v>
      </c>
      <c r="AW247" s="1" t="s">
        <v>140</v>
      </c>
      <c r="AX247" s="6">
        <v>175</v>
      </c>
      <c r="AY247" s="5">
        <v>44313</v>
      </c>
      <c r="AZ247" s="5">
        <v>44343</v>
      </c>
      <c r="BA247" s="5">
        <v>44313</v>
      </c>
      <c r="BB247" s="5">
        <v>44313</v>
      </c>
      <c r="BC247" s="7">
        <v>44561</v>
      </c>
      <c r="BD247" s="1" t="s">
        <v>1044</v>
      </c>
      <c r="BE247" s="1"/>
      <c r="BF247" s="1"/>
      <c r="BG247" s="1" t="s">
        <v>55</v>
      </c>
    </row>
    <row r="248" spans="1:59" x14ac:dyDescent="0.25">
      <c r="A248" s="4">
        <v>243</v>
      </c>
      <c r="B248" s="2" t="str">
        <f>HYPERLINK("https://my.zakupivli.pro/remote/dispatcher/state_purchase_view/26188704", "UA-2021-04-27-005594-a")</f>
        <v>UA-2021-04-27-005594-a</v>
      </c>
      <c r="C248" s="2" t="s">
        <v>777</v>
      </c>
      <c r="D248" s="1" t="s">
        <v>641</v>
      </c>
      <c r="E248" s="1" t="s">
        <v>641</v>
      </c>
      <c r="F248" s="1" t="s">
        <v>255</v>
      </c>
      <c r="G248" s="1" t="s">
        <v>535</v>
      </c>
      <c r="H248" s="1" t="s">
        <v>689</v>
      </c>
      <c r="I248" s="1" t="s">
        <v>974</v>
      </c>
      <c r="J248" s="1" t="s">
        <v>635</v>
      </c>
      <c r="K248" s="1" t="s">
        <v>70</v>
      </c>
      <c r="L248" s="1" t="s">
        <v>57</v>
      </c>
      <c r="M248" s="1" t="s">
        <v>57</v>
      </c>
      <c r="N248" s="1" t="s">
        <v>57</v>
      </c>
      <c r="O248" s="5">
        <v>44313</v>
      </c>
      <c r="P248" s="1"/>
      <c r="Q248" s="1"/>
      <c r="R248" s="1"/>
      <c r="S248" s="1"/>
      <c r="T248" s="1" t="s">
        <v>1019</v>
      </c>
      <c r="U248" s="4">
        <v>1</v>
      </c>
      <c r="V248" s="6">
        <v>25593.599999999999</v>
      </c>
      <c r="W248" s="1" t="s">
        <v>777</v>
      </c>
      <c r="X248" s="1">
        <v>1</v>
      </c>
      <c r="Y248" s="6">
        <v>25593.599999999999</v>
      </c>
      <c r="Z248" s="1" t="s">
        <v>1045</v>
      </c>
      <c r="AA248" s="1" t="s">
        <v>1037</v>
      </c>
      <c r="AB248" s="1" t="s">
        <v>580</v>
      </c>
      <c r="AC248" s="1" t="s">
        <v>974</v>
      </c>
      <c r="AD248" s="1" t="s">
        <v>657</v>
      </c>
      <c r="AE248" s="1" t="s">
        <v>780</v>
      </c>
      <c r="AF248" s="6">
        <v>25593.599999999999</v>
      </c>
      <c r="AG248" s="6">
        <v>25593.599999999999</v>
      </c>
      <c r="AH248" s="1"/>
      <c r="AI248" s="6">
        <v>0</v>
      </c>
      <c r="AJ248" s="6">
        <v>0</v>
      </c>
      <c r="AK248" s="1" t="s">
        <v>668</v>
      </c>
      <c r="AL248" s="1" t="s">
        <v>66</v>
      </c>
      <c r="AM248" s="1"/>
      <c r="AN248" s="1" t="s">
        <v>14</v>
      </c>
      <c r="AO248" s="1"/>
      <c r="AP248" s="1"/>
      <c r="AQ248" s="2"/>
      <c r="AR248" s="1"/>
      <c r="AS248" s="1"/>
      <c r="AT248" s="1"/>
      <c r="AU248" s="1" t="s">
        <v>1023</v>
      </c>
      <c r="AV248" s="7">
        <v>44313.594549627836</v>
      </c>
      <c r="AW248" s="1" t="s">
        <v>385</v>
      </c>
      <c r="AX248" s="6">
        <v>25593.599999999999</v>
      </c>
      <c r="AY248" s="1"/>
      <c r="AZ248" s="5">
        <v>44561</v>
      </c>
      <c r="BA248" s="5">
        <v>44308</v>
      </c>
      <c r="BB248" s="5">
        <v>44308</v>
      </c>
      <c r="BC248" s="7">
        <v>44561</v>
      </c>
      <c r="BD248" s="1" t="s">
        <v>1044</v>
      </c>
      <c r="BE248" s="1"/>
      <c r="BF248" s="1"/>
      <c r="BG248" s="1" t="s">
        <v>55</v>
      </c>
    </row>
    <row r="249" spans="1:59" x14ac:dyDescent="0.25">
      <c r="A249" s="4">
        <v>244</v>
      </c>
      <c r="B249" s="2" t="str">
        <f>HYPERLINK("https://my.zakupivli.pro/remote/dispatcher/state_purchase_view/26181028", "UA-2021-04-27-003465-a")</f>
        <v>UA-2021-04-27-003465-a</v>
      </c>
      <c r="C249" s="2" t="s">
        <v>777</v>
      </c>
      <c r="D249" s="1" t="s">
        <v>880</v>
      </c>
      <c r="E249" s="1" t="s">
        <v>880</v>
      </c>
      <c r="F249" s="1" t="s">
        <v>255</v>
      </c>
      <c r="G249" s="1" t="s">
        <v>478</v>
      </c>
      <c r="H249" s="1" t="s">
        <v>689</v>
      </c>
      <c r="I249" s="1" t="s">
        <v>974</v>
      </c>
      <c r="J249" s="1" t="s">
        <v>635</v>
      </c>
      <c r="K249" s="1" t="s">
        <v>70</v>
      </c>
      <c r="L249" s="1" t="s">
        <v>57</v>
      </c>
      <c r="M249" s="1" t="s">
        <v>57</v>
      </c>
      <c r="N249" s="1" t="s">
        <v>57</v>
      </c>
      <c r="O249" s="5">
        <v>44313</v>
      </c>
      <c r="P249" s="1"/>
      <c r="Q249" s="1"/>
      <c r="R249" s="1"/>
      <c r="S249" s="1"/>
      <c r="T249" s="1" t="s">
        <v>1019</v>
      </c>
      <c r="U249" s="4">
        <v>1</v>
      </c>
      <c r="V249" s="6">
        <v>49980</v>
      </c>
      <c r="W249" s="1" t="s">
        <v>777</v>
      </c>
      <c r="X249" s="1">
        <v>1</v>
      </c>
      <c r="Y249" s="6">
        <v>49980</v>
      </c>
      <c r="Z249" s="1" t="s">
        <v>1043</v>
      </c>
      <c r="AA249" s="1" t="s">
        <v>1037</v>
      </c>
      <c r="AB249" s="1" t="s">
        <v>580</v>
      </c>
      <c r="AC249" s="1" t="s">
        <v>974</v>
      </c>
      <c r="AD249" s="1" t="s">
        <v>657</v>
      </c>
      <c r="AE249" s="1" t="s">
        <v>780</v>
      </c>
      <c r="AF249" s="6">
        <v>49980</v>
      </c>
      <c r="AG249" s="6">
        <v>49980</v>
      </c>
      <c r="AH249" s="1"/>
      <c r="AI249" s="6">
        <v>0</v>
      </c>
      <c r="AJ249" s="6">
        <v>0</v>
      </c>
      <c r="AK249" s="1" t="s">
        <v>669</v>
      </c>
      <c r="AL249" s="1" t="s">
        <v>372</v>
      </c>
      <c r="AM249" s="1"/>
      <c r="AN249" s="1" t="s">
        <v>52</v>
      </c>
      <c r="AO249" s="1"/>
      <c r="AP249" s="1"/>
      <c r="AQ249" s="2"/>
      <c r="AR249" s="1"/>
      <c r="AS249" s="1"/>
      <c r="AT249" s="1"/>
      <c r="AU249" s="1" t="s">
        <v>1023</v>
      </c>
      <c r="AV249" s="7">
        <v>44313.501248109482</v>
      </c>
      <c r="AW249" s="1" t="s">
        <v>205</v>
      </c>
      <c r="AX249" s="6">
        <v>49980</v>
      </c>
      <c r="AY249" s="1"/>
      <c r="AZ249" s="5">
        <v>44561</v>
      </c>
      <c r="BA249" s="5">
        <v>44312</v>
      </c>
      <c r="BB249" s="5">
        <v>44312</v>
      </c>
      <c r="BC249" s="7">
        <v>44561</v>
      </c>
      <c r="BD249" s="1" t="s">
        <v>1044</v>
      </c>
      <c r="BE249" s="1"/>
      <c r="BF249" s="1"/>
      <c r="BG249" s="1" t="s">
        <v>55</v>
      </c>
    </row>
    <row r="250" spans="1:59" x14ac:dyDescent="0.25">
      <c r="A250" s="4">
        <v>245</v>
      </c>
      <c r="B250" s="2" t="str">
        <f>HYPERLINK("https://my.zakupivli.pro/remote/dispatcher/state_purchase_view/26180081", "UA-2021-04-27-003149-a")</f>
        <v>UA-2021-04-27-003149-a</v>
      </c>
      <c r="C250" s="2" t="s">
        <v>777</v>
      </c>
      <c r="D250" s="1" t="s">
        <v>865</v>
      </c>
      <c r="E250" s="1" t="s">
        <v>865</v>
      </c>
      <c r="F250" s="1" t="s">
        <v>255</v>
      </c>
      <c r="G250" s="1" t="s">
        <v>478</v>
      </c>
      <c r="H250" s="1" t="s">
        <v>689</v>
      </c>
      <c r="I250" s="1" t="s">
        <v>974</v>
      </c>
      <c r="J250" s="1" t="s">
        <v>635</v>
      </c>
      <c r="K250" s="1" t="s">
        <v>70</v>
      </c>
      <c r="L250" s="1" t="s">
        <v>57</v>
      </c>
      <c r="M250" s="1" t="s">
        <v>57</v>
      </c>
      <c r="N250" s="1" t="s">
        <v>57</v>
      </c>
      <c r="O250" s="5">
        <v>44313</v>
      </c>
      <c r="P250" s="1"/>
      <c r="Q250" s="1"/>
      <c r="R250" s="1"/>
      <c r="S250" s="1"/>
      <c r="T250" s="1" t="s">
        <v>1019</v>
      </c>
      <c r="U250" s="4">
        <v>1</v>
      </c>
      <c r="V250" s="6">
        <v>45000</v>
      </c>
      <c r="W250" s="1" t="s">
        <v>777</v>
      </c>
      <c r="X250" s="1">
        <v>1</v>
      </c>
      <c r="Y250" s="6">
        <v>45000</v>
      </c>
      <c r="Z250" s="1" t="s">
        <v>1043</v>
      </c>
      <c r="AA250" s="1" t="s">
        <v>1037</v>
      </c>
      <c r="AB250" s="1" t="s">
        <v>580</v>
      </c>
      <c r="AC250" s="1" t="s">
        <v>974</v>
      </c>
      <c r="AD250" s="1" t="s">
        <v>657</v>
      </c>
      <c r="AE250" s="1" t="s">
        <v>780</v>
      </c>
      <c r="AF250" s="6">
        <v>45000</v>
      </c>
      <c r="AG250" s="6">
        <v>45000</v>
      </c>
      <c r="AH250" s="1"/>
      <c r="AI250" s="6">
        <v>0</v>
      </c>
      <c r="AJ250" s="6">
        <v>0</v>
      </c>
      <c r="AK250" s="1" t="s">
        <v>713</v>
      </c>
      <c r="AL250" s="1" t="s">
        <v>421</v>
      </c>
      <c r="AM250" s="1"/>
      <c r="AN250" s="1" t="s">
        <v>22</v>
      </c>
      <c r="AO250" s="1"/>
      <c r="AP250" s="1"/>
      <c r="AQ250" s="2"/>
      <c r="AR250" s="1"/>
      <c r="AS250" s="1"/>
      <c r="AT250" s="1"/>
      <c r="AU250" s="1" t="s">
        <v>1023</v>
      </c>
      <c r="AV250" s="7">
        <v>44313.493442246305</v>
      </c>
      <c r="AW250" s="1" t="s">
        <v>191</v>
      </c>
      <c r="AX250" s="6">
        <v>45000</v>
      </c>
      <c r="AY250" s="1"/>
      <c r="AZ250" s="5">
        <v>44316</v>
      </c>
      <c r="BA250" s="5">
        <v>44308</v>
      </c>
      <c r="BB250" s="5">
        <v>44308</v>
      </c>
      <c r="BC250" s="7">
        <v>44561</v>
      </c>
      <c r="BD250" s="1" t="s">
        <v>1044</v>
      </c>
      <c r="BE250" s="1"/>
      <c r="BF250" s="1"/>
      <c r="BG250" s="1" t="s">
        <v>55</v>
      </c>
    </row>
    <row r="251" spans="1:59" x14ac:dyDescent="0.25">
      <c r="A251" s="4">
        <v>246</v>
      </c>
      <c r="B251" s="2" t="str">
        <f>HYPERLINK("https://my.zakupivli.pro/remote/dispatcher/state_purchase_view/26046126", "UA-2021-04-22-000840-c")</f>
        <v>UA-2021-04-22-000840-c</v>
      </c>
      <c r="C251" s="2" t="s">
        <v>777</v>
      </c>
      <c r="D251" s="1" t="s">
        <v>698</v>
      </c>
      <c r="E251" s="1" t="s">
        <v>698</v>
      </c>
      <c r="F251" s="1" t="s">
        <v>255</v>
      </c>
      <c r="G251" s="1" t="s">
        <v>452</v>
      </c>
      <c r="H251" s="1" t="s">
        <v>689</v>
      </c>
      <c r="I251" s="1" t="s">
        <v>974</v>
      </c>
      <c r="J251" s="1" t="s">
        <v>635</v>
      </c>
      <c r="K251" s="1" t="s">
        <v>70</v>
      </c>
      <c r="L251" s="1" t="s">
        <v>57</v>
      </c>
      <c r="M251" s="1" t="s">
        <v>57</v>
      </c>
      <c r="N251" s="1" t="s">
        <v>57</v>
      </c>
      <c r="O251" s="5">
        <v>44308</v>
      </c>
      <c r="P251" s="1"/>
      <c r="Q251" s="1"/>
      <c r="R251" s="1"/>
      <c r="S251" s="1"/>
      <c r="T251" s="1" t="s">
        <v>1019</v>
      </c>
      <c r="U251" s="4">
        <v>1</v>
      </c>
      <c r="V251" s="6">
        <v>2850</v>
      </c>
      <c r="W251" s="1" t="s">
        <v>777</v>
      </c>
      <c r="X251" s="1">
        <v>1</v>
      </c>
      <c r="Y251" s="6">
        <v>2850</v>
      </c>
      <c r="Z251" s="1" t="s">
        <v>1049</v>
      </c>
      <c r="AA251" s="1" t="s">
        <v>1037</v>
      </c>
      <c r="AB251" s="1" t="s">
        <v>580</v>
      </c>
      <c r="AC251" s="1" t="s">
        <v>780</v>
      </c>
      <c r="AD251" s="1" t="s">
        <v>657</v>
      </c>
      <c r="AE251" s="1" t="s">
        <v>780</v>
      </c>
      <c r="AF251" s="6">
        <v>2850</v>
      </c>
      <c r="AG251" s="6">
        <v>2850</v>
      </c>
      <c r="AH251" s="1"/>
      <c r="AI251" s="6">
        <v>0</v>
      </c>
      <c r="AJ251" s="6">
        <v>0</v>
      </c>
      <c r="AK251" s="1" t="s">
        <v>792</v>
      </c>
      <c r="AL251" s="1" t="s">
        <v>351</v>
      </c>
      <c r="AM251" s="1"/>
      <c r="AN251" s="1" t="s">
        <v>111</v>
      </c>
      <c r="AO251" s="1"/>
      <c r="AP251" s="1"/>
      <c r="AQ251" s="2"/>
      <c r="AR251" s="1"/>
      <c r="AS251" s="1"/>
      <c r="AT251" s="1"/>
      <c r="AU251" s="1" t="s">
        <v>1023</v>
      </c>
      <c r="AV251" s="7">
        <v>44308.390309598828</v>
      </c>
      <c r="AW251" s="1" t="s">
        <v>138</v>
      </c>
      <c r="AX251" s="6">
        <v>2850</v>
      </c>
      <c r="AY251" s="5">
        <v>44307</v>
      </c>
      <c r="AZ251" s="5">
        <v>44337</v>
      </c>
      <c r="BA251" s="5">
        <v>44307</v>
      </c>
      <c r="BB251" s="5">
        <v>44307</v>
      </c>
      <c r="BC251" s="7">
        <v>44561</v>
      </c>
      <c r="BD251" s="1" t="s">
        <v>1044</v>
      </c>
      <c r="BE251" s="1"/>
      <c r="BF251" s="1"/>
      <c r="BG251" s="1" t="s">
        <v>55</v>
      </c>
    </row>
    <row r="252" spans="1:59" x14ac:dyDescent="0.25">
      <c r="A252" s="4">
        <v>247</v>
      </c>
      <c r="B252" s="2" t="str">
        <f>HYPERLINK("https://my.zakupivli.pro/remote/dispatcher/state_purchase_view/26045364", "UA-2021-04-22-000614-c")</f>
        <v>UA-2021-04-22-000614-c</v>
      </c>
      <c r="C252" s="2" t="s">
        <v>777</v>
      </c>
      <c r="D252" s="1" t="s">
        <v>629</v>
      </c>
      <c r="E252" s="1" t="s">
        <v>629</v>
      </c>
      <c r="F252" s="1" t="s">
        <v>255</v>
      </c>
      <c r="G252" s="1" t="s">
        <v>433</v>
      </c>
      <c r="H252" s="1" t="s">
        <v>689</v>
      </c>
      <c r="I252" s="1" t="s">
        <v>974</v>
      </c>
      <c r="J252" s="1" t="s">
        <v>635</v>
      </c>
      <c r="K252" s="1" t="s">
        <v>70</v>
      </c>
      <c r="L252" s="1" t="s">
        <v>57</v>
      </c>
      <c r="M252" s="1" t="s">
        <v>57</v>
      </c>
      <c r="N252" s="1" t="s">
        <v>57</v>
      </c>
      <c r="O252" s="5">
        <v>44308</v>
      </c>
      <c r="P252" s="1"/>
      <c r="Q252" s="1"/>
      <c r="R252" s="1"/>
      <c r="S252" s="1"/>
      <c r="T252" s="1" t="s">
        <v>1019</v>
      </c>
      <c r="U252" s="4">
        <v>1</v>
      </c>
      <c r="V252" s="6">
        <v>1144</v>
      </c>
      <c r="W252" s="1" t="s">
        <v>777</v>
      </c>
      <c r="X252" s="1">
        <v>52</v>
      </c>
      <c r="Y252" s="6">
        <v>22</v>
      </c>
      <c r="Z252" s="1" t="s">
        <v>1049</v>
      </c>
      <c r="AA252" s="1" t="s">
        <v>1037</v>
      </c>
      <c r="AB252" s="1" t="s">
        <v>580</v>
      </c>
      <c r="AC252" s="1" t="s">
        <v>780</v>
      </c>
      <c r="AD252" s="1" t="s">
        <v>657</v>
      </c>
      <c r="AE252" s="1" t="s">
        <v>780</v>
      </c>
      <c r="AF252" s="6">
        <v>1144</v>
      </c>
      <c r="AG252" s="6">
        <v>22</v>
      </c>
      <c r="AH252" s="1"/>
      <c r="AI252" s="6">
        <v>0</v>
      </c>
      <c r="AJ252" s="6">
        <v>0</v>
      </c>
      <c r="AK252" s="1" t="s">
        <v>742</v>
      </c>
      <c r="AL252" s="1" t="s">
        <v>314</v>
      </c>
      <c r="AM252" s="1"/>
      <c r="AN252" s="1" t="s">
        <v>109</v>
      </c>
      <c r="AO252" s="1"/>
      <c r="AP252" s="1"/>
      <c r="AQ252" s="2"/>
      <c r="AR252" s="1"/>
      <c r="AS252" s="1"/>
      <c r="AT252" s="1"/>
      <c r="AU252" s="1" t="s">
        <v>1023</v>
      </c>
      <c r="AV252" s="7">
        <v>44308.381472010289</v>
      </c>
      <c r="AW252" s="1" t="s">
        <v>139</v>
      </c>
      <c r="AX252" s="6">
        <v>1144</v>
      </c>
      <c r="AY252" s="5">
        <v>44306</v>
      </c>
      <c r="AZ252" s="5">
        <v>44336</v>
      </c>
      <c r="BA252" s="5">
        <v>44306</v>
      </c>
      <c r="BB252" s="5">
        <v>44306</v>
      </c>
      <c r="BC252" s="7">
        <v>44561</v>
      </c>
      <c r="BD252" s="1" t="s">
        <v>1044</v>
      </c>
      <c r="BE252" s="1"/>
      <c r="BF252" s="1"/>
      <c r="BG252" s="1" t="s">
        <v>55</v>
      </c>
    </row>
    <row r="253" spans="1:59" x14ac:dyDescent="0.25">
      <c r="A253" s="4">
        <v>248</v>
      </c>
      <c r="B253" s="2" t="str">
        <f>HYPERLINK("https://my.zakupivli.pro/remote/dispatcher/state_purchase_view/25919802", "UA-2021-04-19-000625-a")</f>
        <v>UA-2021-04-19-000625-a</v>
      </c>
      <c r="C253" s="2" t="s">
        <v>777</v>
      </c>
      <c r="D253" s="1" t="s">
        <v>972</v>
      </c>
      <c r="E253" s="1" t="s">
        <v>972</v>
      </c>
      <c r="F253" s="1" t="s">
        <v>255</v>
      </c>
      <c r="G253" s="1" t="s">
        <v>470</v>
      </c>
      <c r="H253" s="1" t="s">
        <v>689</v>
      </c>
      <c r="I253" s="1" t="s">
        <v>974</v>
      </c>
      <c r="J253" s="1" t="s">
        <v>635</v>
      </c>
      <c r="K253" s="1" t="s">
        <v>70</v>
      </c>
      <c r="L253" s="1" t="s">
        <v>57</v>
      </c>
      <c r="M253" s="1" t="s">
        <v>57</v>
      </c>
      <c r="N253" s="1" t="s">
        <v>57</v>
      </c>
      <c r="O253" s="5">
        <v>44305</v>
      </c>
      <c r="P253" s="1"/>
      <c r="Q253" s="1"/>
      <c r="R253" s="1"/>
      <c r="S253" s="1"/>
      <c r="T253" s="1" t="s">
        <v>1019</v>
      </c>
      <c r="U253" s="4">
        <v>1</v>
      </c>
      <c r="V253" s="6">
        <v>90</v>
      </c>
      <c r="W253" s="1" t="s">
        <v>777</v>
      </c>
      <c r="X253" s="1">
        <v>1</v>
      </c>
      <c r="Y253" s="6">
        <v>90</v>
      </c>
      <c r="Z253" s="1" t="s">
        <v>1049</v>
      </c>
      <c r="AA253" s="1" t="s">
        <v>1037</v>
      </c>
      <c r="AB253" s="1" t="s">
        <v>580</v>
      </c>
      <c r="AC253" s="1" t="s">
        <v>780</v>
      </c>
      <c r="AD253" s="1" t="s">
        <v>657</v>
      </c>
      <c r="AE253" s="1" t="s">
        <v>780</v>
      </c>
      <c r="AF253" s="6">
        <v>90</v>
      </c>
      <c r="AG253" s="6">
        <v>90</v>
      </c>
      <c r="AH253" s="1"/>
      <c r="AI253" s="6">
        <v>0</v>
      </c>
      <c r="AJ253" s="6">
        <v>0</v>
      </c>
      <c r="AK253" s="1" t="s">
        <v>1012</v>
      </c>
      <c r="AL253" s="1" t="s">
        <v>307</v>
      </c>
      <c r="AM253" s="1"/>
      <c r="AN253" s="1" t="s">
        <v>130</v>
      </c>
      <c r="AO253" s="1"/>
      <c r="AP253" s="1"/>
      <c r="AQ253" s="2"/>
      <c r="AR253" s="1"/>
      <c r="AS253" s="1"/>
      <c r="AT253" s="1"/>
      <c r="AU253" s="1" t="s">
        <v>1023</v>
      </c>
      <c r="AV253" s="7">
        <v>44305.38379890722</v>
      </c>
      <c r="AW253" s="1" t="s">
        <v>137</v>
      </c>
      <c r="AX253" s="6">
        <v>90</v>
      </c>
      <c r="AY253" s="5">
        <v>44301</v>
      </c>
      <c r="AZ253" s="5">
        <v>44331</v>
      </c>
      <c r="BA253" s="5">
        <v>44301</v>
      </c>
      <c r="BB253" s="5">
        <v>44301</v>
      </c>
      <c r="BC253" s="7">
        <v>44561</v>
      </c>
      <c r="BD253" s="1" t="s">
        <v>1044</v>
      </c>
      <c r="BE253" s="1"/>
      <c r="BF253" s="1"/>
      <c r="BG253" s="1" t="s">
        <v>55</v>
      </c>
    </row>
    <row r="254" spans="1:59" x14ac:dyDescent="0.25">
      <c r="A254" s="4">
        <v>249</v>
      </c>
      <c r="B254" s="2" t="str">
        <f>HYPERLINK("https://my.zakupivli.pro/remote/dispatcher/state_purchase_view/25671803", "UA-2021-04-09-000710-a")</f>
        <v>UA-2021-04-09-000710-a</v>
      </c>
      <c r="C254" s="2" t="s">
        <v>777</v>
      </c>
      <c r="D254" s="1" t="s">
        <v>616</v>
      </c>
      <c r="E254" s="1" t="s">
        <v>616</v>
      </c>
      <c r="F254" s="1" t="s">
        <v>255</v>
      </c>
      <c r="G254" s="1" t="s">
        <v>468</v>
      </c>
      <c r="H254" s="1" t="s">
        <v>689</v>
      </c>
      <c r="I254" s="1" t="s">
        <v>974</v>
      </c>
      <c r="J254" s="1" t="s">
        <v>635</v>
      </c>
      <c r="K254" s="1" t="s">
        <v>70</v>
      </c>
      <c r="L254" s="1" t="s">
        <v>57</v>
      </c>
      <c r="M254" s="1" t="s">
        <v>57</v>
      </c>
      <c r="N254" s="1" t="s">
        <v>57</v>
      </c>
      <c r="O254" s="5">
        <v>44295</v>
      </c>
      <c r="P254" s="1"/>
      <c r="Q254" s="1"/>
      <c r="R254" s="1"/>
      <c r="S254" s="1"/>
      <c r="T254" s="1" t="s">
        <v>1019</v>
      </c>
      <c r="U254" s="4">
        <v>1</v>
      </c>
      <c r="V254" s="6">
        <v>1332</v>
      </c>
      <c r="W254" s="1" t="s">
        <v>777</v>
      </c>
      <c r="X254" s="1">
        <v>51</v>
      </c>
      <c r="Y254" s="6">
        <v>26.12</v>
      </c>
      <c r="Z254" s="1" t="s">
        <v>1033</v>
      </c>
      <c r="AA254" s="1" t="s">
        <v>1037</v>
      </c>
      <c r="AB254" s="1" t="s">
        <v>580</v>
      </c>
      <c r="AC254" s="1" t="s">
        <v>780</v>
      </c>
      <c r="AD254" s="1" t="s">
        <v>657</v>
      </c>
      <c r="AE254" s="1" t="s">
        <v>780</v>
      </c>
      <c r="AF254" s="6">
        <v>1332</v>
      </c>
      <c r="AG254" s="6">
        <v>26.117647058823529</v>
      </c>
      <c r="AH254" s="1"/>
      <c r="AI254" s="6">
        <v>0</v>
      </c>
      <c r="AJ254" s="6">
        <v>0</v>
      </c>
      <c r="AK254" s="1" t="s">
        <v>798</v>
      </c>
      <c r="AL254" s="1" t="s">
        <v>448</v>
      </c>
      <c r="AM254" s="1"/>
      <c r="AN254" s="1" t="s">
        <v>131</v>
      </c>
      <c r="AO254" s="1"/>
      <c r="AP254" s="1"/>
      <c r="AQ254" s="2"/>
      <c r="AR254" s="1"/>
      <c r="AS254" s="1"/>
      <c r="AT254" s="1"/>
      <c r="AU254" s="1" t="s">
        <v>1023</v>
      </c>
      <c r="AV254" s="7">
        <v>44295.380761358705</v>
      </c>
      <c r="AW254" s="1" t="s">
        <v>576</v>
      </c>
      <c r="AX254" s="6">
        <v>1332</v>
      </c>
      <c r="AY254" s="5">
        <v>44294</v>
      </c>
      <c r="AZ254" s="5">
        <v>44324</v>
      </c>
      <c r="BA254" s="5">
        <v>44294</v>
      </c>
      <c r="BB254" s="5">
        <v>44294</v>
      </c>
      <c r="BC254" s="7">
        <v>44561</v>
      </c>
      <c r="BD254" s="1" t="s">
        <v>1044</v>
      </c>
      <c r="BE254" s="1"/>
      <c r="BF254" s="1"/>
      <c r="BG254" s="1" t="s">
        <v>55</v>
      </c>
    </row>
    <row r="255" spans="1:59" x14ac:dyDescent="0.25">
      <c r="A255" s="4">
        <v>250</v>
      </c>
      <c r="B255" s="2" t="str">
        <f>HYPERLINK("https://my.zakupivli.pro/remote/dispatcher/state_purchase_view/25671427", "UA-2021-04-09-000516-a")</f>
        <v>UA-2021-04-09-000516-a</v>
      </c>
      <c r="C255" s="2" t="s">
        <v>777</v>
      </c>
      <c r="D255" s="1" t="s">
        <v>816</v>
      </c>
      <c r="E255" s="1" t="s">
        <v>816</v>
      </c>
      <c r="F255" s="1" t="s">
        <v>255</v>
      </c>
      <c r="G255" s="1" t="s">
        <v>346</v>
      </c>
      <c r="H255" s="1" t="s">
        <v>689</v>
      </c>
      <c r="I255" s="1" t="s">
        <v>974</v>
      </c>
      <c r="J255" s="1" t="s">
        <v>635</v>
      </c>
      <c r="K255" s="1" t="s">
        <v>70</v>
      </c>
      <c r="L255" s="1" t="s">
        <v>57</v>
      </c>
      <c r="M255" s="1" t="s">
        <v>57</v>
      </c>
      <c r="N255" s="1" t="s">
        <v>57</v>
      </c>
      <c r="O255" s="5">
        <v>44295</v>
      </c>
      <c r="P255" s="1"/>
      <c r="Q255" s="1"/>
      <c r="R255" s="1"/>
      <c r="S255" s="1"/>
      <c r="T255" s="1" t="s">
        <v>1019</v>
      </c>
      <c r="U255" s="4">
        <v>1</v>
      </c>
      <c r="V255" s="6">
        <v>2950</v>
      </c>
      <c r="W255" s="1" t="s">
        <v>777</v>
      </c>
      <c r="X255" s="1">
        <v>13</v>
      </c>
      <c r="Y255" s="6">
        <v>226.92</v>
      </c>
      <c r="Z255" s="1" t="s">
        <v>1049</v>
      </c>
      <c r="AA255" s="1" t="s">
        <v>1037</v>
      </c>
      <c r="AB255" s="1" t="s">
        <v>580</v>
      </c>
      <c r="AC255" s="1" t="s">
        <v>974</v>
      </c>
      <c r="AD255" s="1" t="s">
        <v>657</v>
      </c>
      <c r="AE255" s="1" t="s">
        <v>780</v>
      </c>
      <c r="AF255" s="6">
        <v>2950</v>
      </c>
      <c r="AG255" s="6">
        <v>226.92307692307693</v>
      </c>
      <c r="AH255" s="1"/>
      <c r="AI255" s="6">
        <v>0</v>
      </c>
      <c r="AJ255" s="6">
        <v>0</v>
      </c>
      <c r="AK255" s="1" t="s">
        <v>954</v>
      </c>
      <c r="AL255" s="1" t="s">
        <v>197</v>
      </c>
      <c r="AM255" s="1"/>
      <c r="AN255" s="1" t="s">
        <v>104</v>
      </c>
      <c r="AO255" s="1"/>
      <c r="AP255" s="1"/>
      <c r="AQ255" s="2"/>
      <c r="AR255" s="1"/>
      <c r="AS255" s="1"/>
      <c r="AT255" s="1"/>
      <c r="AU255" s="1" t="s">
        <v>1023</v>
      </c>
      <c r="AV255" s="7">
        <v>44295.374900197086</v>
      </c>
      <c r="AW255" s="1" t="s">
        <v>572</v>
      </c>
      <c r="AX255" s="6">
        <v>2950</v>
      </c>
      <c r="AY255" s="5">
        <v>44294</v>
      </c>
      <c r="AZ255" s="5">
        <v>44561</v>
      </c>
      <c r="BA255" s="5">
        <v>44294</v>
      </c>
      <c r="BB255" s="5">
        <v>44294</v>
      </c>
      <c r="BC255" s="7">
        <v>44561</v>
      </c>
      <c r="BD255" s="1" t="s">
        <v>1044</v>
      </c>
      <c r="BE255" s="1"/>
      <c r="BF255" s="1"/>
      <c r="BG255" s="1" t="s">
        <v>55</v>
      </c>
    </row>
    <row r="256" spans="1:59" x14ac:dyDescent="0.25">
      <c r="A256" s="4">
        <v>251</v>
      </c>
      <c r="B256" s="2" t="str">
        <f>HYPERLINK("https://my.zakupivli.pro/remote/dispatcher/state_purchase_view/25507656", "UA-2021-04-05-000358-a")</f>
        <v>UA-2021-04-05-000358-a</v>
      </c>
      <c r="C256" s="2" t="s">
        <v>777</v>
      </c>
      <c r="D256" s="1" t="s">
        <v>623</v>
      </c>
      <c r="E256" s="1" t="s">
        <v>623</v>
      </c>
      <c r="F256" s="1" t="s">
        <v>255</v>
      </c>
      <c r="G256" s="1" t="s">
        <v>118</v>
      </c>
      <c r="H256" s="1" t="s">
        <v>933</v>
      </c>
      <c r="I256" s="1" t="s">
        <v>974</v>
      </c>
      <c r="J256" s="1" t="s">
        <v>635</v>
      </c>
      <c r="K256" s="1" t="s">
        <v>70</v>
      </c>
      <c r="L256" s="1" t="s">
        <v>133</v>
      </c>
      <c r="M256" s="1" t="s">
        <v>57</v>
      </c>
      <c r="N256" s="1" t="s">
        <v>57</v>
      </c>
      <c r="O256" s="5">
        <v>44291</v>
      </c>
      <c r="P256" s="5">
        <v>44291</v>
      </c>
      <c r="Q256" s="5">
        <v>44295</v>
      </c>
      <c r="R256" s="5">
        <v>44295</v>
      </c>
      <c r="S256" s="5">
        <v>44305</v>
      </c>
      <c r="T256" s="7">
        <v>44306.489618055559</v>
      </c>
      <c r="U256" s="4">
        <v>4</v>
      </c>
      <c r="V256" s="6">
        <v>116280</v>
      </c>
      <c r="W256" s="1" t="s">
        <v>777</v>
      </c>
      <c r="X256" s="1">
        <v>4160</v>
      </c>
      <c r="Y256" s="6">
        <v>27.95</v>
      </c>
      <c r="Z256" s="1" t="s">
        <v>1032</v>
      </c>
      <c r="AA256" s="6">
        <v>581.4</v>
      </c>
      <c r="AB256" s="1" t="s">
        <v>580</v>
      </c>
      <c r="AC256" s="1" t="s">
        <v>974</v>
      </c>
      <c r="AD256" s="1" t="s">
        <v>657</v>
      </c>
      <c r="AE256" s="1" t="s">
        <v>780</v>
      </c>
      <c r="AF256" s="6">
        <v>109824</v>
      </c>
      <c r="AG256" s="6">
        <v>26.4</v>
      </c>
      <c r="AH256" s="1" t="s">
        <v>947</v>
      </c>
      <c r="AI256" s="6">
        <v>6456</v>
      </c>
      <c r="AJ256" s="6">
        <v>5.5521155830753351E-2</v>
      </c>
      <c r="AK256" s="1" t="s">
        <v>947</v>
      </c>
      <c r="AL256" s="1" t="s">
        <v>411</v>
      </c>
      <c r="AM256" s="1" t="s">
        <v>586</v>
      </c>
      <c r="AN256" s="1" t="s">
        <v>13</v>
      </c>
      <c r="AO256" s="6">
        <v>6456</v>
      </c>
      <c r="AP256" s="6">
        <v>5.5521155830753351E-2</v>
      </c>
      <c r="AQ256" s="2" t="str">
        <f>HYPERLINK("https://auction.openprocurement.org/tenders/a318e28713804c318151bf593b43d4f0")</f>
        <v>https://auction.openprocurement.org/tenders/a318e28713804c318151bf593b43d4f0</v>
      </c>
      <c r="AR256" s="7">
        <v>44307.558770551506</v>
      </c>
      <c r="AS256" s="5">
        <v>44308</v>
      </c>
      <c r="AT256" s="5">
        <v>44327</v>
      </c>
      <c r="AU256" s="1" t="s">
        <v>1023</v>
      </c>
      <c r="AV256" s="7">
        <v>44323.350505574039</v>
      </c>
      <c r="AW256" s="1" t="s">
        <v>144</v>
      </c>
      <c r="AX256" s="6">
        <v>109824</v>
      </c>
      <c r="AY256" s="1"/>
      <c r="AZ256" s="5">
        <v>44561</v>
      </c>
      <c r="BA256" s="5">
        <v>44323</v>
      </c>
      <c r="BB256" s="5">
        <v>44323</v>
      </c>
      <c r="BC256" s="7">
        <v>44561</v>
      </c>
      <c r="BD256" s="1" t="s">
        <v>1044</v>
      </c>
      <c r="BE256" s="1"/>
      <c r="BF256" s="1"/>
      <c r="BG256" s="1" t="s">
        <v>412</v>
      </c>
    </row>
    <row r="257" spans="1:59" x14ac:dyDescent="0.25">
      <c r="A257" s="4">
        <v>252</v>
      </c>
      <c r="B257" s="2" t="str">
        <f>HYPERLINK("https://my.zakupivli.pro/remote/dispatcher/state_purchase_view/25472610", "UA-2021-04-02-001310-b")</f>
        <v>UA-2021-04-02-001310-b</v>
      </c>
      <c r="C257" s="2" t="s">
        <v>777</v>
      </c>
      <c r="D257" s="1" t="s">
        <v>648</v>
      </c>
      <c r="E257" s="1" t="s">
        <v>648</v>
      </c>
      <c r="F257" s="1" t="s">
        <v>255</v>
      </c>
      <c r="G257" s="1" t="s">
        <v>536</v>
      </c>
      <c r="H257" s="1" t="s">
        <v>689</v>
      </c>
      <c r="I257" s="1" t="s">
        <v>974</v>
      </c>
      <c r="J257" s="1" t="s">
        <v>635</v>
      </c>
      <c r="K257" s="1" t="s">
        <v>70</v>
      </c>
      <c r="L257" s="1" t="s">
        <v>57</v>
      </c>
      <c r="M257" s="1" t="s">
        <v>57</v>
      </c>
      <c r="N257" s="1" t="s">
        <v>57</v>
      </c>
      <c r="O257" s="5">
        <v>44288</v>
      </c>
      <c r="P257" s="1"/>
      <c r="Q257" s="1"/>
      <c r="R257" s="1"/>
      <c r="S257" s="1"/>
      <c r="T257" s="1" t="s">
        <v>1019</v>
      </c>
      <c r="U257" s="4">
        <v>1</v>
      </c>
      <c r="V257" s="6">
        <v>48600</v>
      </c>
      <c r="W257" s="1" t="s">
        <v>777</v>
      </c>
      <c r="X257" s="1">
        <v>1</v>
      </c>
      <c r="Y257" s="6">
        <v>48600</v>
      </c>
      <c r="Z257" s="1" t="s">
        <v>1045</v>
      </c>
      <c r="AA257" s="1" t="s">
        <v>1037</v>
      </c>
      <c r="AB257" s="1" t="s">
        <v>580</v>
      </c>
      <c r="AC257" s="1" t="s">
        <v>780</v>
      </c>
      <c r="AD257" s="1" t="s">
        <v>657</v>
      </c>
      <c r="AE257" s="1" t="s">
        <v>780</v>
      </c>
      <c r="AF257" s="6">
        <v>48600</v>
      </c>
      <c r="AG257" s="6">
        <v>48600</v>
      </c>
      <c r="AH257" s="1"/>
      <c r="AI257" s="6">
        <v>0</v>
      </c>
      <c r="AJ257" s="6">
        <v>0</v>
      </c>
      <c r="AK257" s="1" t="s">
        <v>711</v>
      </c>
      <c r="AL257" s="1" t="s">
        <v>272</v>
      </c>
      <c r="AM257" s="1"/>
      <c r="AN257" s="1" t="s">
        <v>18</v>
      </c>
      <c r="AO257" s="1"/>
      <c r="AP257" s="1"/>
      <c r="AQ257" s="2"/>
      <c r="AR257" s="1"/>
      <c r="AS257" s="1"/>
      <c r="AT257" s="1"/>
      <c r="AU257" s="1" t="s">
        <v>1023</v>
      </c>
      <c r="AV257" s="7">
        <v>44288.416027604537</v>
      </c>
      <c r="AW257" s="1" t="s">
        <v>156</v>
      </c>
      <c r="AX257" s="6">
        <v>48600</v>
      </c>
      <c r="AY257" s="1"/>
      <c r="AZ257" s="5">
        <v>44561</v>
      </c>
      <c r="BA257" s="5">
        <v>44285</v>
      </c>
      <c r="BB257" s="5">
        <v>44285</v>
      </c>
      <c r="BC257" s="7">
        <v>44561</v>
      </c>
      <c r="BD257" s="1" t="s">
        <v>1044</v>
      </c>
      <c r="BE257" s="1"/>
      <c r="BF257" s="1"/>
      <c r="BG257" s="1" t="s">
        <v>55</v>
      </c>
    </row>
    <row r="258" spans="1:59" x14ac:dyDescent="0.25">
      <c r="A258" s="4">
        <v>253</v>
      </c>
      <c r="B258" s="2" t="str">
        <f>HYPERLINK("https://my.zakupivli.pro/remote/dispatcher/state_purchase_view/25449320", "UA-2021-04-01-002139-a")</f>
        <v>UA-2021-04-01-002139-a</v>
      </c>
      <c r="C258" s="2" t="s">
        <v>777</v>
      </c>
      <c r="D258" s="1" t="s">
        <v>660</v>
      </c>
      <c r="E258" s="1" t="s">
        <v>660</v>
      </c>
      <c r="F258" s="1" t="s">
        <v>255</v>
      </c>
      <c r="G258" s="1" t="s">
        <v>471</v>
      </c>
      <c r="H258" s="1" t="s">
        <v>689</v>
      </c>
      <c r="I258" s="1" t="s">
        <v>974</v>
      </c>
      <c r="J258" s="1" t="s">
        <v>635</v>
      </c>
      <c r="K258" s="1" t="s">
        <v>70</v>
      </c>
      <c r="L258" s="1" t="s">
        <v>57</v>
      </c>
      <c r="M258" s="1" t="s">
        <v>57</v>
      </c>
      <c r="N258" s="1" t="s">
        <v>57</v>
      </c>
      <c r="O258" s="5">
        <v>44287</v>
      </c>
      <c r="P258" s="1"/>
      <c r="Q258" s="1"/>
      <c r="R258" s="1"/>
      <c r="S258" s="1"/>
      <c r="T258" s="1" t="s">
        <v>1019</v>
      </c>
      <c r="U258" s="4">
        <v>1</v>
      </c>
      <c r="V258" s="6">
        <v>615</v>
      </c>
      <c r="W258" s="1" t="s">
        <v>777</v>
      </c>
      <c r="X258" s="1">
        <v>3</v>
      </c>
      <c r="Y258" s="6">
        <v>205</v>
      </c>
      <c r="Z258" s="1" t="s">
        <v>1049</v>
      </c>
      <c r="AA258" s="1" t="s">
        <v>1037</v>
      </c>
      <c r="AB258" s="1" t="s">
        <v>580</v>
      </c>
      <c r="AC258" s="1" t="s">
        <v>780</v>
      </c>
      <c r="AD258" s="1" t="s">
        <v>657</v>
      </c>
      <c r="AE258" s="1" t="s">
        <v>780</v>
      </c>
      <c r="AF258" s="6">
        <v>615</v>
      </c>
      <c r="AG258" s="6">
        <v>205</v>
      </c>
      <c r="AH258" s="1"/>
      <c r="AI258" s="6">
        <v>0</v>
      </c>
      <c r="AJ258" s="6">
        <v>0</v>
      </c>
      <c r="AK258" s="1" t="s">
        <v>710</v>
      </c>
      <c r="AL258" s="1" t="s">
        <v>326</v>
      </c>
      <c r="AM258" s="1"/>
      <c r="AN258" s="1" t="s">
        <v>110</v>
      </c>
      <c r="AO258" s="1"/>
      <c r="AP258" s="1"/>
      <c r="AQ258" s="2"/>
      <c r="AR258" s="1"/>
      <c r="AS258" s="1"/>
      <c r="AT258" s="1"/>
      <c r="AU258" s="1" t="s">
        <v>1023</v>
      </c>
      <c r="AV258" s="7">
        <v>44287.574973010276</v>
      </c>
      <c r="AW258" s="1" t="s">
        <v>571</v>
      </c>
      <c r="AX258" s="6">
        <v>615</v>
      </c>
      <c r="AY258" s="5">
        <v>44287</v>
      </c>
      <c r="AZ258" s="5">
        <v>44317</v>
      </c>
      <c r="BA258" s="5">
        <v>44287</v>
      </c>
      <c r="BB258" s="5">
        <v>44287</v>
      </c>
      <c r="BC258" s="7">
        <v>44561</v>
      </c>
      <c r="BD258" s="1" t="s">
        <v>1044</v>
      </c>
      <c r="BE258" s="1"/>
      <c r="BF258" s="1"/>
      <c r="BG258" s="1" t="s">
        <v>55</v>
      </c>
    </row>
    <row r="259" spans="1:59" x14ac:dyDescent="0.25">
      <c r="A259" s="4">
        <v>254</v>
      </c>
      <c r="B259" s="2" t="str">
        <f>HYPERLINK("https://my.zakupivli.pro/remote/dispatcher/state_purchase_view/25448820", "UA-2021-04-01-002007-a")</f>
        <v>UA-2021-04-01-002007-a</v>
      </c>
      <c r="C259" s="2" t="s">
        <v>777</v>
      </c>
      <c r="D259" s="1" t="s">
        <v>903</v>
      </c>
      <c r="E259" s="1" t="s">
        <v>903</v>
      </c>
      <c r="F259" s="1" t="s">
        <v>255</v>
      </c>
      <c r="G259" s="1" t="s">
        <v>195</v>
      </c>
      <c r="H259" s="1" t="s">
        <v>689</v>
      </c>
      <c r="I259" s="1" t="s">
        <v>974</v>
      </c>
      <c r="J259" s="1" t="s">
        <v>635</v>
      </c>
      <c r="K259" s="1" t="s">
        <v>70</v>
      </c>
      <c r="L259" s="1" t="s">
        <v>57</v>
      </c>
      <c r="M259" s="1" t="s">
        <v>57</v>
      </c>
      <c r="N259" s="1" t="s">
        <v>57</v>
      </c>
      <c r="O259" s="5">
        <v>44287</v>
      </c>
      <c r="P259" s="1"/>
      <c r="Q259" s="1"/>
      <c r="R259" s="1"/>
      <c r="S259" s="1"/>
      <c r="T259" s="1" t="s">
        <v>1019</v>
      </c>
      <c r="U259" s="4">
        <v>1</v>
      </c>
      <c r="V259" s="6">
        <v>913.5</v>
      </c>
      <c r="W259" s="1" t="s">
        <v>777</v>
      </c>
      <c r="X259" s="1">
        <v>1</v>
      </c>
      <c r="Y259" s="6">
        <v>913.5</v>
      </c>
      <c r="Z259" s="1" t="s">
        <v>1047</v>
      </c>
      <c r="AA259" s="1" t="s">
        <v>1037</v>
      </c>
      <c r="AB259" s="1" t="s">
        <v>580</v>
      </c>
      <c r="AC259" s="1" t="s">
        <v>780</v>
      </c>
      <c r="AD259" s="1" t="s">
        <v>657</v>
      </c>
      <c r="AE259" s="1" t="s">
        <v>780</v>
      </c>
      <c r="AF259" s="6">
        <v>913.5</v>
      </c>
      <c r="AG259" s="6">
        <v>913.5</v>
      </c>
      <c r="AH259" s="1"/>
      <c r="AI259" s="6">
        <v>0</v>
      </c>
      <c r="AJ259" s="6">
        <v>0</v>
      </c>
      <c r="AK259" s="1" t="s">
        <v>923</v>
      </c>
      <c r="AL259" s="1" t="s">
        <v>369</v>
      </c>
      <c r="AM259" s="1"/>
      <c r="AN259" s="1" t="s">
        <v>91</v>
      </c>
      <c r="AO259" s="1"/>
      <c r="AP259" s="1"/>
      <c r="AQ259" s="2"/>
      <c r="AR259" s="1"/>
      <c r="AS259" s="1"/>
      <c r="AT259" s="1"/>
      <c r="AU259" s="1" t="s">
        <v>1023</v>
      </c>
      <c r="AV259" s="7">
        <v>44287.570539615946</v>
      </c>
      <c r="AW259" s="1" t="s">
        <v>570</v>
      </c>
      <c r="AX259" s="6">
        <v>913.5</v>
      </c>
      <c r="AY259" s="5">
        <v>44287</v>
      </c>
      <c r="AZ259" s="5">
        <v>44317</v>
      </c>
      <c r="BA259" s="5">
        <v>44287</v>
      </c>
      <c r="BB259" s="5">
        <v>44287</v>
      </c>
      <c r="BC259" s="7">
        <v>44561</v>
      </c>
      <c r="BD259" s="1" t="s">
        <v>1044</v>
      </c>
      <c r="BE259" s="1"/>
      <c r="BF259" s="1"/>
      <c r="BG259" s="1" t="s">
        <v>55</v>
      </c>
    </row>
    <row r="260" spans="1:59" x14ac:dyDescent="0.25">
      <c r="A260" s="4">
        <v>255</v>
      </c>
      <c r="B260" s="2" t="str">
        <f>HYPERLINK("https://my.zakupivli.pro/remote/dispatcher/state_purchase_view/25433219", "UA-2021-04-01-001556-c")</f>
        <v>UA-2021-04-01-001556-c</v>
      </c>
      <c r="C260" s="2" t="s">
        <v>777</v>
      </c>
      <c r="D260" s="1" t="s">
        <v>823</v>
      </c>
      <c r="E260" s="1" t="s">
        <v>823</v>
      </c>
      <c r="F260" s="1" t="s">
        <v>255</v>
      </c>
      <c r="G260" s="1" t="s">
        <v>485</v>
      </c>
      <c r="H260" s="1" t="s">
        <v>689</v>
      </c>
      <c r="I260" s="1" t="s">
        <v>974</v>
      </c>
      <c r="J260" s="1" t="s">
        <v>635</v>
      </c>
      <c r="K260" s="1" t="s">
        <v>70</v>
      </c>
      <c r="L260" s="1" t="s">
        <v>57</v>
      </c>
      <c r="M260" s="1" t="s">
        <v>57</v>
      </c>
      <c r="N260" s="1" t="s">
        <v>57</v>
      </c>
      <c r="O260" s="5">
        <v>44287</v>
      </c>
      <c r="P260" s="1"/>
      <c r="Q260" s="1"/>
      <c r="R260" s="1"/>
      <c r="S260" s="1"/>
      <c r="T260" s="1" t="s">
        <v>1019</v>
      </c>
      <c r="U260" s="4">
        <v>1</v>
      </c>
      <c r="V260" s="6">
        <v>17520</v>
      </c>
      <c r="W260" s="1" t="s">
        <v>777</v>
      </c>
      <c r="X260" s="1">
        <v>1</v>
      </c>
      <c r="Y260" s="6">
        <v>17520</v>
      </c>
      <c r="Z260" s="1" t="s">
        <v>1043</v>
      </c>
      <c r="AA260" s="1" t="s">
        <v>1037</v>
      </c>
      <c r="AB260" s="1" t="s">
        <v>580</v>
      </c>
      <c r="AC260" s="1" t="s">
        <v>780</v>
      </c>
      <c r="AD260" s="1" t="s">
        <v>657</v>
      </c>
      <c r="AE260" s="1" t="s">
        <v>780</v>
      </c>
      <c r="AF260" s="6">
        <v>17520</v>
      </c>
      <c r="AG260" s="6">
        <v>17520</v>
      </c>
      <c r="AH260" s="1"/>
      <c r="AI260" s="6">
        <v>0</v>
      </c>
      <c r="AJ260" s="6">
        <v>0</v>
      </c>
      <c r="AK260" s="1" t="s">
        <v>953</v>
      </c>
      <c r="AL260" s="1" t="s">
        <v>405</v>
      </c>
      <c r="AM260" s="1"/>
      <c r="AN260" s="1" t="s">
        <v>73</v>
      </c>
      <c r="AO260" s="1"/>
      <c r="AP260" s="1"/>
      <c r="AQ260" s="2"/>
      <c r="AR260" s="1"/>
      <c r="AS260" s="1"/>
      <c r="AT260" s="1"/>
      <c r="AU260" s="1" t="s">
        <v>1023</v>
      </c>
      <c r="AV260" s="7">
        <v>44287.410935585198</v>
      </c>
      <c r="AW260" s="1" t="s">
        <v>1052</v>
      </c>
      <c r="AX260" s="6">
        <v>17520</v>
      </c>
      <c r="AY260" s="5">
        <v>44285</v>
      </c>
      <c r="AZ260" s="5">
        <v>44561</v>
      </c>
      <c r="BA260" s="5">
        <v>44285</v>
      </c>
      <c r="BB260" s="5">
        <v>44285</v>
      </c>
      <c r="BC260" s="7">
        <v>44561</v>
      </c>
      <c r="BD260" s="1" t="s">
        <v>1044</v>
      </c>
      <c r="BE260" s="1"/>
      <c r="BF260" s="1"/>
      <c r="BG260" s="1" t="s">
        <v>55</v>
      </c>
    </row>
    <row r="261" spans="1:59" x14ac:dyDescent="0.25">
      <c r="A261" s="4">
        <v>256</v>
      </c>
      <c r="B261" s="2" t="str">
        <f>HYPERLINK("https://my.zakupivli.pro/remote/dispatcher/state_purchase_view/25430924", "UA-2021-04-01-000701-c")</f>
        <v>UA-2021-04-01-000701-c</v>
      </c>
      <c r="C261" s="2" t="s">
        <v>777</v>
      </c>
      <c r="D261" s="1" t="s">
        <v>822</v>
      </c>
      <c r="E261" s="1" t="s">
        <v>822</v>
      </c>
      <c r="F261" s="1" t="s">
        <v>255</v>
      </c>
      <c r="G261" s="1" t="s">
        <v>520</v>
      </c>
      <c r="H261" s="1" t="s">
        <v>689</v>
      </c>
      <c r="I261" s="1" t="s">
        <v>974</v>
      </c>
      <c r="J261" s="1" t="s">
        <v>635</v>
      </c>
      <c r="K261" s="1" t="s">
        <v>70</v>
      </c>
      <c r="L261" s="1" t="s">
        <v>57</v>
      </c>
      <c r="M261" s="1" t="s">
        <v>57</v>
      </c>
      <c r="N261" s="1" t="s">
        <v>57</v>
      </c>
      <c r="O261" s="5">
        <v>44287</v>
      </c>
      <c r="P261" s="1"/>
      <c r="Q261" s="1"/>
      <c r="R261" s="1"/>
      <c r="S261" s="1"/>
      <c r="T261" s="1" t="s">
        <v>1019</v>
      </c>
      <c r="U261" s="4">
        <v>1</v>
      </c>
      <c r="V261" s="6">
        <v>1080</v>
      </c>
      <c r="W261" s="1" t="s">
        <v>777</v>
      </c>
      <c r="X261" s="1">
        <v>1</v>
      </c>
      <c r="Y261" s="6">
        <v>1080</v>
      </c>
      <c r="Z261" s="1" t="s">
        <v>1043</v>
      </c>
      <c r="AA261" s="1" t="s">
        <v>1037</v>
      </c>
      <c r="AB261" s="1" t="s">
        <v>580</v>
      </c>
      <c r="AC261" s="1" t="s">
        <v>974</v>
      </c>
      <c r="AD261" s="1" t="s">
        <v>657</v>
      </c>
      <c r="AE261" s="1" t="s">
        <v>780</v>
      </c>
      <c r="AF261" s="6">
        <v>1080</v>
      </c>
      <c r="AG261" s="6">
        <v>1080</v>
      </c>
      <c r="AH261" s="1"/>
      <c r="AI261" s="6">
        <v>0</v>
      </c>
      <c r="AJ261" s="6">
        <v>0</v>
      </c>
      <c r="AK261" s="1" t="s">
        <v>953</v>
      </c>
      <c r="AL261" s="1" t="s">
        <v>405</v>
      </c>
      <c r="AM261" s="1"/>
      <c r="AN261" s="1" t="s">
        <v>73</v>
      </c>
      <c r="AO261" s="1"/>
      <c r="AP261" s="1"/>
      <c r="AQ261" s="2"/>
      <c r="AR261" s="1"/>
      <c r="AS261" s="1"/>
      <c r="AT261" s="1"/>
      <c r="AU261" s="1" t="s">
        <v>1023</v>
      </c>
      <c r="AV261" s="7">
        <v>44287.383760209341</v>
      </c>
      <c r="AW261" s="1" t="s">
        <v>1051</v>
      </c>
      <c r="AX261" s="6">
        <v>1080</v>
      </c>
      <c r="AY261" s="5">
        <v>44285</v>
      </c>
      <c r="AZ261" s="5">
        <v>44561</v>
      </c>
      <c r="BA261" s="5">
        <v>44285</v>
      </c>
      <c r="BB261" s="5">
        <v>44285</v>
      </c>
      <c r="BC261" s="7">
        <v>44561</v>
      </c>
      <c r="BD261" s="1" t="s">
        <v>1044</v>
      </c>
      <c r="BE261" s="1"/>
      <c r="BF261" s="1"/>
      <c r="BG261" s="1" t="s">
        <v>55</v>
      </c>
    </row>
    <row r="262" spans="1:59" x14ac:dyDescent="0.25">
      <c r="A262" s="4">
        <v>257</v>
      </c>
      <c r="B262" s="2" t="str">
        <f>HYPERLINK("https://my.zakupivli.pro/remote/dispatcher/state_purchase_view/25391367", "UA-2021-03-30-004259-a")</f>
        <v>UA-2021-03-30-004259-a</v>
      </c>
      <c r="C262" s="2" t="s">
        <v>777</v>
      </c>
      <c r="D262" s="1" t="s">
        <v>868</v>
      </c>
      <c r="E262" s="1" t="s">
        <v>868</v>
      </c>
      <c r="F262" s="1" t="s">
        <v>255</v>
      </c>
      <c r="G262" s="1" t="s">
        <v>478</v>
      </c>
      <c r="H262" s="1" t="s">
        <v>933</v>
      </c>
      <c r="I262" s="1" t="s">
        <v>974</v>
      </c>
      <c r="J262" s="1" t="s">
        <v>635</v>
      </c>
      <c r="K262" s="1" t="s">
        <v>70</v>
      </c>
      <c r="L262" s="1" t="s">
        <v>57</v>
      </c>
      <c r="M262" s="1" t="s">
        <v>57</v>
      </c>
      <c r="N262" s="1" t="s">
        <v>57</v>
      </c>
      <c r="O262" s="5">
        <v>44285</v>
      </c>
      <c r="P262" s="5">
        <v>44285</v>
      </c>
      <c r="Q262" s="5">
        <v>44291</v>
      </c>
      <c r="R262" s="5">
        <v>44291</v>
      </c>
      <c r="S262" s="5">
        <v>44298</v>
      </c>
      <c r="T262" s="1" t="s">
        <v>1020</v>
      </c>
      <c r="U262" s="4">
        <v>1</v>
      </c>
      <c r="V262" s="6">
        <v>199000</v>
      </c>
      <c r="W262" s="1" t="s">
        <v>777</v>
      </c>
      <c r="X262" s="1">
        <v>1</v>
      </c>
      <c r="Y262" s="6">
        <v>199000</v>
      </c>
      <c r="Z262" s="1" t="s">
        <v>1043</v>
      </c>
      <c r="AA262" s="6">
        <v>1990</v>
      </c>
      <c r="AB262" s="1" t="s">
        <v>580</v>
      </c>
      <c r="AC262" s="1" t="s">
        <v>974</v>
      </c>
      <c r="AD262" s="1" t="s">
        <v>657</v>
      </c>
      <c r="AE262" s="1" t="s">
        <v>780</v>
      </c>
      <c r="AF262" s="6">
        <v>175802</v>
      </c>
      <c r="AG262" s="6">
        <v>175802</v>
      </c>
      <c r="AH262" s="1" t="s">
        <v>715</v>
      </c>
      <c r="AI262" s="6">
        <v>23198</v>
      </c>
      <c r="AJ262" s="6">
        <v>0.11657286432160804</v>
      </c>
      <c r="AK262" s="1" t="s">
        <v>715</v>
      </c>
      <c r="AL262" s="1" t="s">
        <v>421</v>
      </c>
      <c r="AM262" s="1" t="s">
        <v>60</v>
      </c>
      <c r="AN262" s="1" t="s">
        <v>7</v>
      </c>
      <c r="AO262" s="6">
        <v>23198</v>
      </c>
      <c r="AP262" s="6">
        <v>0.11657286432160804</v>
      </c>
      <c r="AQ262" s="2"/>
      <c r="AR262" s="7">
        <v>44299.613375151421</v>
      </c>
      <c r="AS262" s="5">
        <v>44300</v>
      </c>
      <c r="AT262" s="5">
        <v>44319</v>
      </c>
      <c r="AU262" s="1" t="s">
        <v>1023</v>
      </c>
      <c r="AV262" s="7">
        <v>44313.391499720325</v>
      </c>
      <c r="AW262" s="1" t="s">
        <v>210</v>
      </c>
      <c r="AX262" s="6">
        <v>175802</v>
      </c>
      <c r="AY262" s="1"/>
      <c r="AZ262" s="5">
        <v>44561</v>
      </c>
      <c r="BA262" s="5">
        <v>44313</v>
      </c>
      <c r="BB262" s="5">
        <v>44313</v>
      </c>
      <c r="BC262" s="7">
        <v>44561</v>
      </c>
      <c r="BD262" s="1" t="s">
        <v>1044</v>
      </c>
      <c r="BE262" s="1"/>
      <c r="BF262" s="1"/>
      <c r="BG262" s="1" t="s">
        <v>422</v>
      </c>
    </row>
    <row r="263" spans="1:59" x14ac:dyDescent="0.25">
      <c r="A263" s="4">
        <v>258</v>
      </c>
      <c r="B263" s="2" t="str">
        <f>HYPERLINK("https://my.zakupivli.pro/remote/dispatcher/state_purchase_view/25329444", "UA-2021-03-29-000495-c")</f>
        <v>UA-2021-03-29-000495-c</v>
      </c>
      <c r="C263" s="2" t="s">
        <v>777</v>
      </c>
      <c r="D263" s="1" t="s">
        <v>695</v>
      </c>
      <c r="E263" s="1" t="s">
        <v>695</v>
      </c>
      <c r="F263" s="1" t="s">
        <v>255</v>
      </c>
      <c r="G263" s="1" t="s">
        <v>493</v>
      </c>
      <c r="H263" s="1" t="s">
        <v>689</v>
      </c>
      <c r="I263" s="1" t="s">
        <v>974</v>
      </c>
      <c r="J263" s="1" t="s">
        <v>635</v>
      </c>
      <c r="K263" s="1" t="s">
        <v>70</v>
      </c>
      <c r="L263" s="1" t="s">
        <v>57</v>
      </c>
      <c r="M263" s="1" t="s">
        <v>57</v>
      </c>
      <c r="N263" s="1" t="s">
        <v>57</v>
      </c>
      <c r="O263" s="5">
        <v>44284</v>
      </c>
      <c r="P263" s="1"/>
      <c r="Q263" s="1"/>
      <c r="R263" s="1"/>
      <c r="S263" s="1"/>
      <c r="T263" s="1" t="s">
        <v>1019</v>
      </c>
      <c r="U263" s="4">
        <v>1</v>
      </c>
      <c r="V263" s="6">
        <v>1550</v>
      </c>
      <c r="W263" s="1" t="s">
        <v>777</v>
      </c>
      <c r="X263" s="1">
        <v>1</v>
      </c>
      <c r="Y263" s="6">
        <v>1550</v>
      </c>
      <c r="Z263" s="1" t="s">
        <v>1049</v>
      </c>
      <c r="AA263" s="1" t="s">
        <v>1037</v>
      </c>
      <c r="AB263" s="1" t="s">
        <v>580</v>
      </c>
      <c r="AC263" s="1" t="s">
        <v>780</v>
      </c>
      <c r="AD263" s="1" t="s">
        <v>657</v>
      </c>
      <c r="AE263" s="1" t="s">
        <v>780</v>
      </c>
      <c r="AF263" s="6">
        <v>1550</v>
      </c>
      <c r="AG263" s="6">
        <v>1550</v>
      </c>
      <c r="AH263" s="1"/>
      <c r="AI263" s="6">
        <v>0</v>
      </c>
      <c r="AJ263" s="6">
        <v>0</v>
      </c>
      <c r="AK263" s="1" t="s">
        <v>594</v>
      </c>
      <c r="AL263" s="1" t="s">
        <v>319</v>
      </c>
      <c r="AM263" s="1"/>
      <c r="AN263" s="1" t="s">
        <v>127</v>
      </c>
      <c r="AO263" s="1"/>
      <c r="AP263" s="1"/>
      <c r="AQ263" s="2"/>
      <c r="AR263" s="1"/>
      <c r="AS263" s="1"/>
      <c r="AT263" s="1"/>
      <c r="AU263" s="1" t="s">
        <v>1023</v>
      </c>
      <c r="AV263" s="7">
        <v>44284.400804185912</v>
      </c>
      <c r="AW263" s="1" t="s">
        <v>569</v>
      </c>
      <c r="AX263" s="6">
        <v>1550</v>
      </c>
      <c r="AY263" s="5">
        <v>44284</v>
      </c>
      <c r="AZ263" s="5">
        <v>44561</v>
      </c>
      <c r="BA263" s="5">
        <v>44284</v>
      </c>
      <c r="BB263" s="5">
        <v>44284</v>
      </c>
      <c r="BC263" s="7">
        <v>44561</v>
      </c>
      <c r="BD263" s="1" t="s">
        <v>1044</v>
      </c>
      <c r="BE263" s="1"/>
      <c r="BF263" s="1"/>
      <c r="BG263" s="1" t="s">
        <v>55</v>
      </c>
    </row>
    <row r="264" spans="1:59" x14ac:dyDescent="0.25">
      <c r="A264" s="4">
        <v>259</v>
      </c>
      <c r="B264" s="2" t="str">
        <f>HYPERLINK("https://my.zakupivli.pro/remote/dispatcher/state_purchase_view/25329071", "UA-2021-03-29-000739-a")</f>
        <v>UA-2021-03-29-000739-a</v>
      </c>
      <c r="C264" s="2" t="s">
        <v>777</v>
      </c>
      <c r="D264" s="1" t="s">
        <v>733</v>
      </c>
      <c r="E264" s="1" t="s">
        <v>1029</v>
      </c>
      <c r="F264" s="1" t="s">
        <v>255</v>
      </c>
      <c r="G264" s="1" t="s">
        <v>349</v>
      </c>
      <c r="H264" s="1" t="s">
        <v>689</v>
      </c>
      <c r="I264" s="1" t="s">
        <v>974</v>
      </c>
      <c r="J264" s="1" t="s">
        <v>635</v>
      </c>
      <c r="K264" s="1" t="s">
        <v>70</v>
      </c>
      <c r="L264" s="1" t="s">
        <v>57</v>
      </c>
      <c r="M264" s="1" t="s">
        <v>57</v>
      </c>
      <c r="N264" s="1" t="s">
        <v>57</v>
      </c>
      <c r="O264" s="5">
        <v>44284</v>
      </c>
      <c r="P264" s="1"/>
      <c r="Q264" s="1"/>
      <c r="R264" s="1"/>
      <c r="S264" s="1"/>
      <c r="T264" s="1" t="s">
        <v>1019</v>
      </c>
      <c r="U264" s="4">
        <v>1</v>
      </c>
      <c r="V264" s="6">
        <v>28000</v>
      </c>
      <c r="W264" s="1" t="s">
        <v>777</v>
      </c>
      <c r="X264" s="1">
        <v>2</v>
      </c>
      <c r="Y264" s="6">
        <v>14000</v>
      </c>
      <c r="Z264" s="1" t="s">
        <v>1049</v>
      </c>
      <c r="AA264" s="1" t="s">
        <v>1037</v>
      </c>
      <c r="AB264" s="1" t="s">
        <v>580</v>
      </c>
      <c r="AC264" s="1" t="s">
        <v>780</v>
      </c>
      <c r="AD264" s="1" t="s">
        <v>657</v>
      </c>
      <c r="AE264" s="1" t="s">
        <v>780</v>
      </c>
      <c r="AF264" s="6">
        <v>28000</v>
      </c>
      <c r="AG264" s="6">
        <v>14000</v>
      </c>
      <c r="AH264" s="1"/>
      <c r="AI264" s="6">
        <v>0</v>
      </c>
      <c r="AJ264" s="6">
        <v>0</v>
      </c>
      <c r="AK264" s="1" t="s">
        <v>743</v>
      </c>
      <c r="AL264" s="1" t="s">
        <v>331</v>
      </c>
      <c r="AM264" s="1"/>
      <c r="AN264" s="1" t="s">
        <v>81</v>
      </c>
      <c r="AO264" s="1"/>
      <c r="AP264" s="1"/>
      <c r="AQ264" s="2"/>
      <c r="AR264" s="1"/>
      <c r="AS264" s="1"/>
      <c r="AT264" s="1"/>
      <c r="AU264" s="1" t="s">
        <v>1023</v>
      </c>
      <c r="AV264" s="7">
        <v>44284.395336680151</v>
      </c>
      <c r="AW264" s="1" t="s">
        <v>400</v>
      </c>
      <c r="AX264" s="6">
        <v>28000</v>
      </c>
      <c r="AY264" s="5">
        <v>44284</v>
      </c>
      <c r="AZ264" s="5">
        <v>44315</v>
      </c>
      <c r="BA264" s="5">
        <v>44284</v>
      </c>
      <c r="BB264" s="5">
        <v>44284</v>
      </c>
      <c r="BC264" s="7">
        <v>44561</v>
      </c>
      <c r="BD264" s="1" t="s">
        <v>1044</v>
      </c>
      <c r="BE264" s="1"/>
      <c r="BF264" s="1"/>
      <c r="BG264" s="1" t="s">
        <v>55</v>
      </c>
    </row>
    <row r="265" spans="1:59" x14ac:dyDescent="0.25">
      <c r="A265" s="4">
        <v>260</v>
      </c>
      <c r="B265" s="2" t="str">
        <f>HYPERLINK("https://my.zakupivli.pro/remote/dispatcher/state_purchase_view/25327287", "UA-2021-03-29-000213-a")</f>
        <v>UA-2021-03-29-000213-a</v>
      </c>
      <c r="C265" s="2" t="s">
        <v>777</v>
      </c>
      <c r="D265" s="1" t="s">
        <v>624</v>
      </c>
      <c r="E265" s="1" t="s">
        <v>624</v>
      </c>
      <c r="F265" s="1" t="s">
        <v>255</v>
      </c>
      <c r="G265" s="1" t="s">
        <v>118</v>
      </c>
      <c r="H265" s="1" t="s">
        <v>689</v>
      </c>
      <c r="I265" s="1" t="s">
        <v>974</v>
      </c>
      <c r="J265" s="1" t="s">
        <v>635</v>
      </c>
      <c r="K265" s="1" t="s">
        <v>70</v>
      </c>
      <c r="L265" s="1" t="s">
        <v>57</v>
      </c>
      <c r="M265" s="1" t="s">
        <v>57</v>
      </c>
      <c r="N265" s="1" t="s">
        <v>57</v>
      </c>
      <c r="O265" s="5">
        <v>44284</v>
      </c>
      <c r="P265" s="1"/>
      <c r="Q265" s="1"/>
      <c r="R265" s="1"/>
      <c r="S265" s="1"/>
      <c r="T265" s="1" t="s">
        <v>1019</v>
      </c>
      <c r="U265" s="4">
        <v>1</v>
      </c>
      <c r="V265" s="6">
        <v>9901.44</v>
      </c>
      <c r="W265" s="1" t="s">
        <v>777</v>
      </c>
      <c r="X265" s="1">
        <v>360</v>
      </c>
      <c r="Y265" s="6">
        <v>27.5</v>
      </c>
      <c r="Z265" s="1" t="s">
        <v>1032</v>
      </c>
      <c r="AA265" s="1" t="s">
        <v>1037</v>
      </c>
      <c r="AB265" s="1" t="s">
        <v>580</v>
      </c>
      <c r="AC265" s="1" t="s">
        <v>974</v>
      </c>
      <c r="AD265" s="1" t="s">
        <v>657</v>
      </c>
      <c r="AE265" s="1" t="s">
        <v>780</v>
      </c>
      <c r="AF265" s="6">
        <v>9901.44</v>
      </c>
      <c r="AG265" s="6">
        <v>27.504000000000001</v>
      </c>
      <c r="AH265" s="1"/>
      <c r="AI265" s="6">
        <v>0</v>
      </c>
      <c r="AJ265" s="6">
        <v>0</v>
      </c>
      <c r="AK265" s="1" t="s">
        <v>951</v>
      </c>
      <c r="AL265" s="1" t="s">
        <v>377</v>
      </c>
      <c r="AM265" s="1"/>
      <c r="AN265" s="1" t="s">
        <v>96</v>
      </c>
      <c r="AO265" s="1"/>
      <c r="AP265" s="1"/>
      <c r="AQ265" s="2"/>
      <c r="AR265" s="1"/>
      <c r="AS265" s="1"/>
      <c r="AT265" s="1"/>
      <c r="AU265" s="1" t="s">
        <v>1023</v>
      </c>
      <c r="AV265" s="7">
        <v>44284.362554567779</v>
      </c>
      <c r="AW265" s="1" t="s">
        <v>397</v>
      </c>
      <c r="AX265" s="6">
        <v>9901.44</v>
      </c>
      <c r="AY265" s="5">
        <v>44280</v>
      </c>
      <c r="AZ265" s="5">
        <v>44311</v>
      </c>
      <c r="BA265" s="5">
        <v>44280</v>
      </c>
      <c r="BB265" s="5">
        <v>44280</v>
      </c>
      <c r="BC265" s="7">
        <v>44561</v>
      </c>
      <c r="BD265" s="1" t="s">
        <v>1044</v>
      </c>
      <c r="BE265" s="1"/>
      <c r="BF265" s="1"/>
      <c r="BG265" s="1" t="s">
        <v>55</v>
      </c>
    </row>
    <row r="266" spans="1:59" x14ac:dyDescent="0.25">
      <c r="A266" s="4">
        <v>261</v>
      </c>
      <c r="B266" s="2" t="str">
        <f>HYPERLINK("https://my.zakupivli.pro/remote/dispatcher/state_purchase_view/25214777", "UA-2021-03-25-001871-a")</f>
        <v>UA-2021-03-25-001871-a</v>
      </c>
      <c r="C266" s="2" t="s">
        <v>777</v>
      </c>
      <c r="D266" s="1" t="s">
        <v>706</v>
      </c>
      <c r="E266" s="1" t="s">
        <v>706</v>
      </c>
      <c r="F266" s="1" t="s">
        <v>255</v>
      </c>
      <c r="G266" s="1" t="s">
        <v>469</v>
      </c>
      <c r="H266" s="1" t="s">
        <v>689</v>
      </c>
      <c r="I266" s="1" t="s">
        <v>974</v>
      </c>
      <c r="J266" s="1" t="s">
        <v>635</v>
      </c>
      <c r="K266" s="1" t="s">
        <v>70</v>
      </c>
      <c r="L266" s="1" t="s">
        <v>57</v>
      </c>
      <c r="M266" s="1" t="s">
        <v>57</v>
      </c>
      <c r="N266" s="1" t="s">
        <v>57</v>
      </c>
      <c r="O266" s="5">
        <v>44280</v>
      </c>
      <c r="P266" s="1"/>
      <c r="Q266" s="1"/>
      <c r="R266" s="1"/>
      <c r="S266" s="1"/>
      <c r="T266" s="1" t="s">
        <v>1019</v>
      </c>
      <c r="U266" s="4">
        <v>1</v>
      </c>
      <c r="V266" s="6">
        <v>255</v>
      </c>
      <c r="W266" s="1" t="s">
        <v>777</v>
      </c>
      <c r="X266" s="1">
        <v>1</v>
      </c>
      <c r="Y266" s="6">
        <v>255</v>
      </c>
      <c r="Z266" s="1" t="s">
        <v>1049</v>
      </c>
      <c r="AA266" s="1" t="s">
        <v>1037</v>
      </c>
      <c r="AB266" s="1" t="s">
        <v>580</v>
      </c>
      <c r="AC266" s="1" t="s">
        <v>780</v>
      </c>
      <c r="AD266" s="1" t="s">
        <v>657</v>
      </c>
      <c r="AE266" s="1" t="s">
        <v>780</v>
      </c>
      <c r="AF266" s="6">
        <v>255</v>
      </c>
      <c r="AG266" s="6">
        <v>255</v>
      </c>
      <c r="AH266" s="1"/>
      <c r="AI266" s="6">
        <v>0</v>
      </c>
      <c r="AJ266" s="6">
        <v>0</v>
      </c>
      <c r="AK266" s="1" t="s">
        <v>792</v>
      </c>
      <c r="AL266" s="1" t="s">
        <v>351</v>
      </c>
      <c r="AM266" s="1"/>
      <c r="AN266" s="1" t="s">
        <v>111</v>
      </c>
      <c r="AO266" s="1"/>
      <c r="AP266" s="1"/>
      <c r="AQ266" s="2"/>
      <c r="AR266" s="1"/>
      <c r="AS266" s="1"/>
      <c r="AT266" s="1"/>
      <c r="AU266" s="1" t="s">
        <v>1023</v>
      </c>
      <c r="AV266" s="7">
        <v>44280.339708572305</v>
      </c>
      <c r="AW266" s="1" t="s">
        <v>390</v>
      </c>
      <c r="AX266" s="6">
        <v>255</v>
      </c>
      <c r="AY266" s="5">
        <v>44277</v>
      </c>
      <c r="AZ266" s="5">
        <v>44308</v>
      </c>
      <c r="BA266" s="5">
        <v>44277</v>
      </c>
      <c r="BB266" s="5">
        <v>44277</v>
      </c>
      <c r="BC266" s="7">
        <v>44561</v>
      </c>
      <c r="BD266" s="1" t="s">
        <v>1044</v>
      </c>
      <c r="BE266" s="1"/>
      <c r="BF266" s="1"/>
      <c r="BG266" s="1" t="s">
        <v>55</v>
      </c>
    </row>
    <row r="267" spans="1:59" x14ac:dyDescent="0.25">
      <c r="A267" s="4">
        <v>262</v>
      </c>
      <c r="B267" s="2" t="str">
        <f>HYPERLINK("https://my.zakupivli.pro/remote/dispatcher/state_purchase_view/25214743", "UA-2021-03-25-001856-a")</f>
        <v>UA-2021-03-25-001856-a</v>
      </c>
      <c r="C267" s="2" t="s">
        <v>777</v>
      </c>
      <c r="D267" s="1" t="s">
        <v>937</v>
      </c>
      <c r="E267" s="1" t="s">
        <v>937</v>
      </c>
      <c r="F267" s="1" t="s">
        <v>255</v>
      </c>
      <c r="G267" s="1" t="s">
        <v>526</v>
      </c>
      <c r="H267" s="1" t="s">
        <v>689</v>
      </c>
      <c r="I267" s="1" t="s">
        <v>974</v>
      </c>
      <c r="J267" s="1" t="s">
        <v>635</v>
      </c>
      <c r="K267" s="1" t="s">
        <v>70</v>
      </c>
      <c r="L267" s="1" t="s">
        <v>57</v>
      </c>
      <c r="M267" s="1" t="s">
        <v>57</v>
      </c>
      <c r="N267" s="1" t="s">
        <v>57</v>
      </c>
      <c r="O267" s="5">
        <v>44280</v>
      </c>
      <c r="P267" s="1"/>
      <c r="Q267" s="1"/>
      <c r="R267" s="1"/>
      <c r="S267" s="1"/>
      <c r="T267" s="1" t="s">
        <v>1019</v>
      </c>
      <c r="U267" s="4">
        <v>1</v>
      </c>
      <c r="V267" s="6">
        <v>1362</v>
      </c>
      <c r="W267" s="1" t="s">
        <v>777</v>
      </c>
      <c r="X267" s="1">
        <v>1</v>
      </c>
      <c r="Y267" s="6">
        <v>1362</v>
      </c>
      <c r="Z267" s="1" t="s">
        <v>1043</v>
      </c>
      <c r="AA267" s="1" t="s">
        <v>1037</v>
      </c>
      <c r="AB267" s="1" t="s">
        <v>580</v>
      </c>
      <c r="AC267" s="1" t="s">
        <v>780</v>
      </c>
      <c r="AD267" s="1" t="s">
        <v>657</v>
      </c>
      <c r="AE267" s="1" t="s">
        <v>780</v>
      </c>
      <c r="AF267" s="6">
        <v>1362</v>
      </c>
      <c r="AG267" s="6">
        <v>1362</v>
      </c>
      <c r="AH267" s="1"/>
      <c r="AI267" s="6">
        <v>0</v>
      </c>
      <c r="AJ267" s="6">
        <v>0</v>
      </c>
      <c r="AK267" s="1" t="s">
        <v>794</v>
      </c>
      <c r="AL267" s="1" t="s">
        <v>261</v>
      </c>
      <c r="AM267" s="1"/>
      <c r="AN267" s="1" t="s">
        <v>75</v>
      </c>
      <c r="AO267" s="1"/>
      <c r="AP267" s="1"/>
      <c r="AQ267" s="2"/>
      <c r="AR267" s="1"/>
      <c r="AS267" s="1"/>
      <c r="AT267" s="1"/>
      <c r="AU267" s="1" t="s">
        <v>1023</v>
      </c>
      <c r="AV267" s="7">
        <v>44280.335746772485</v>
      </c>
      <c r="AW267" s="1" t="s">
        <v>309</v>
      </c>
      <c r="AX267" s="6">
        <v>1362</v>
      </c>
      <c r="AY267" s="5">
        <v>44278</v>
      </c>
      <c r="AZ267" s="5">
        <v>44286</v>
      </c>
      <c r="BA267" s="5">
        <v>44278</v>
      </c>
      <c r="BB267" s="5">
        <v>44278</v>
      </c>
      <c r="BC267" s="7">
        <v>44561</v>
      </c>
      <c r="BD267" s="1" t="s">
        <v>1044</v>
      </c>
      <c r="BE267" s="1"/>
      <c r="BF267" s="1"/>
      <c r="BG267" s="1" t="s">
        <v>55</v>
      </c>
    </row>
    <row r="268" spans="1:59" x14ac:dyDescent="0.25">
      <c r="A268" s="4">
        <v>263</v>
      </c>
      <c r="B268" s="2" t="str">
        <f>HYPERLINK("https://my.zakupivli.pro/remote/dispatcher/state_purchase_view/25150526", "UA-2021-03-23-000742-a")</f>
        <v>UA-2021-03-23-000742-a</v>
      </c>
      <c r="C268" s="2" t="s">
        <v>777</v>
      </c>
      <c r="D268" s="1" t="s">
        <v>801</v>
      </c>
      <c r="E268" s="1" t="s">
        <v>801</v>
      </c>
      <c r="F268" s="1" t="s">
        <v>255</v>
      </c>
      <c r="G268" s="1" t="s">
        <v>346</v>
      </c>
      <c r="H268" s="1" t="s">
        <v>689</v>
      </c>
      <c r="I268" s="1" t="s">
        <v>974</v>
      </c>
      <c r="J268" s="1" t="s">
        <v>635</v>
      </c>
      <c r="K268" s="1" t="s">
        <v>70</v>
      </c>
      <c r="L268" s="1" t="s">
        <v>57</v>
      </c>
      <c r="M268" s="1" t="s">
        <v>57</v>
      </c>
      <c r="N268" s="1" t="s">
        <v>57</v>
      </c>
      <c r="O268" s="5">
        <v>44278</v>
      </c>
      <c r="P268" s="1"/>
      <c r="Q268" s="1"/>
      <c r="R268" s="1"/>
      <c r="S268" s="1"/>
      <c r="T268" s="1" t="s">
        <v>1019</v>
      </c>
      <c r="U268" s="4">
        <v>1</v>
      </c>
      <c r="V268" s="6">
        <v>650</v>
      </c>
      <c r="W268" s="1" t="s">
        <v>777</v>
      </c>
      <c r="X268" s="1">
        <v>10</v>
      </c>
      <c r="Y268" s="6">
        <v>65</v>
      </c>
      <c r="Z268" s="1" t="s">
        <v>1049</v>
      </c>
      <c r="AA268" s="1" t="s">
        <v>1037</v>
      </c>
      <c r="AB268" s="1" t="s">
        <v>580</v>
      </c>
      <c r="AC268" s="1" t="s">
        <v>780</v>
      </c>
      <c r="AD268" s="1" t="s">
        <v>657</v>
      </c>
      <c r="AE268" s="1" t="s">
        <v>780</v>
      </c>
      <c r="AF268" s="6">
        <v>650</v>
      </c>
      <c r="AG268" s="6">
        <v>65</v>
      </c>
      <c r="AH268" s="1"/>
      <c r="AI268" s="6">
        <v>0</v>
      </c>
      <c r="AJ268" s="6">
        <v>0</v>
      </c>
      <c r="AK268" s="1" t="s">
        <v>789</v>
      </c>
      <c r="AL268" s="1" t="s">
        <v>300</v>
      </c>
      <c r="AM268" s="1"/>
      <c r="AN268" s="1" t="s">
        <v>98</v>
      </c>
      <c r="AO268" s="1"/>
      <c r="AP268" s="1"/>
      <c r="AQ268" s="2"/>
      <c r="AR268" s="1"/>
      <c r="AS268" s="1"/>
      <c r="AT268" s="1"/>
      <c r="AU268" s="1" t="s">
        <v>1023</v>
      </c>
      <c r="AV268" s="7">
        <v>44278.383909330762</v>
      </c>
      <c r="AW268" s="1" t="s">
        <v>374</v>
      </c>
      <c r="AX268" s="6">
        <v>650</v>
      </c>
      <c r="AY268" s="5">
        <v>44274</v>
      </c>
      <c r="AZ268" s="5">
        <v>44305</v>
      </c>
      <c r="BA268" s="5">
        <v>44274</v>
      </c>
      <c r="BB268" s="5">
        <v>44274</v>
      </c>
      <c r="BC268" s="7">
        <v>44561</v>
      </c>
      <c r="BD268" s="1" t="s">
        <v>1044</v>
      </c>
      <c r="BE268" s="1"/>
      <c r="BF268" s="1"/>
      <c r="BG268" s="1" t="s">
        <v>55</v>
      </c>
    </row>
    <row r="269" spans="1:59" x14ac:dyDescent="0.25">
      <c r="A269" s="4">
        <v>264</v>
      </c>
      <c r="B269" s="2" t="str">
        <f>HYPERLINK("https://my.zakupivli.pro/remote/dispatcher/state_purchase_view/25150125", "UA-2021-03-23-000639-a")</f>
        <v>UA-2021-03-23-000639-a</v>
      </c>
      <c r="C269" s="2" t="s">
        <v>777</v>
      </c>
      <c r="D269" s="1" t="s">
        <v>905</v>
      </c>
      <c r="E269" s="1" t="s">
        <v>905</v>
      </c>
      <c r="F269" s="1" t="s">
        <v>255</v>
      </c>
      <c r="G269" s="1" t="s">
        <v>425</v>
      </c>
      <c r="H269" s="1" t="s">
        <v>689</v>
      </c>
      <c r="I269" s="1" t="s">
        <v>974</v>
      </c>
      <c r="J269" s="1" t="s">
        <v>635</v>
      </c>
      <c r="K269" s="1" t="s">
        <v>70</v>
      </c>
      <c r="L269" s="1" t="s">
        <v>57</v>
      </c>
      <c r="M269" s="1" t="s">
        <v>57</v>
      </c>
      <c r="N269" s="1" t="s">
        <v>57</v>
      </c>
      <c r="O269" s="5">
        <v>44278</v>
      </c>
      <c r="P269" s="1"/>
      <c r="Q269" s="1"/>
      <c r="R269" s="1"/>
      <c r="S269" s="1"/>
      <c r="T269" s="1" t="s">
        <v>1019</v>
      </c>
      <c r="U269" s="4">
        <v>1</v>
      </c>
      <c r="V269" s="6">
        <v>780</v>
      </c>
      <c r="W269" s="1" t="s">
        <v>777</v>
      </c>
      <c r="X269" s="1">
        <v>20</v>
      </c>
      <c r="Y269" s="6">
        <v>39</v>
      </c>
      <c r="Z269" s="1" t="s">
        <v>1049</v>
      </c>
      <c r="AA269" s="1" t="s">
        <v>1037</v>
      </c>
      <c r="AB269" s="1" t="s">
        <v>580</v>
      </c>
      <c r="AC269" s="1" t="s">
        <v>780</v>
      </c>
      <c r="AD269" s="1" t="s">
        <v>657</v>
      </c>
      <c r="AE269" s="1" t="s">
        <v>780</v>
      </c>
      <c r="AF269" s="6">
        <v>780</v>
      </c>
      <c r="AG269" s="6">
        <v>39</v>
      </c>
      <c r="AH269" s="1"/>
      <c r="AI269" s="6">
        <v>0</v>
      </c>
      <c r="AJ269" s="6">
        <v>0</v>
      </c>
      <c r="AK269" s="1" t="s">
        <v>789</v>
      </c>
      <c r="AL269" s="1" t="s">
        <v>300</v>
      </c>
      <c r="AM269" s="1"/>
      <c r="AN269" s="1" t="s">
        <v>98</v>
      </c>
      <c r="AO269" s="1"/>
      <c r="AP269" s="1"/>
      <c r="AQ269" s="2"/>
      <c r="AR269" s="1"/>
      <c r="AS269" s="1"/>
      <c r="AT269" s="1"/>
      <c r="AU269" s="1" t="s">
        <v>1023</v>
      </c>
      <c r="AV269" s="7">
        <v>44278.378347670223</v>
      </c>
      <c r="AW269" s="1" t="s">
        <v>382</v>
      </c>
      <c r="AX269" s="6">
        <v>780</v>
      </c>
      <c r="AY269" s="5">
        <v>44274</v>
      </c>
      <c r="AZ269" s="5">
        <v>44305</v>
      </c>
      <c r="BA269" s="5">
        <v>44274</v>
      </c>
      <c r="BB269" s="5">
        <v>44274</v>
      </c>
      <c r="BC269" s="7">
        <v>44561</v>
      </c>
      <c r="BD269" s="1" t="s">
        <v>1044</v>
      </c>
      <c r="BE269" s="1"/>
      <c r="BF269" s="1"/>
      <c r="BG269" s="1" t="s">
        <v>55</v>
      </c>
    </row>
    <row r="270" spans="1:59" x14ac:dyDescent="0.25">
      <c r="A270" s="4">
        <v>265</v>
      </c>
      <c r="B270" s="2" t="str">
        <f>HYPERLINK("https://my.zakupivli.pro/remote/dispatcher/state_purchase_view/25149385", "UA-2021-03-23-000349-a")</f>
        <v>UA-2021-03-23-000349-a</v>
      </c>
      <c r="C270" s="2" t="s">
        <v>777</v>
      </c>
      <c r="D270" s="1" t="s">
        <v>762</v>
      </c>
      <c r="E270" s="1" t="s">
        <v>762</v>
      </c>
      <c r="F270" s="1" t="s">
        <v>255</v>
      </c>
      <c r="G270" s="1" t="s">
        <v>366</v>
      </c>
      <c r="H270" s="1" t="s">
        <v>689</v>
      </c>
      <c r="I270" s="1" t="s">
        <v>974</v>
      </c>
      <c r="J270" s="1" t="s">
        <v>635</v>
      </c>
      <c r="K270" s="1" t="s">
        <v>70</v>
      </c>
      <c r="L270" s="1" t="s">
        <v>57</v>
      </c>
      <c r="M270" s="1" t="s">
        <v>57</v>
      </c>
      <c r="N270" s="1" t="s">
        <v>57</v>
      </c>
      <c r="O270" s="5">
        <v>44278</v>
      </c>
      <c r="P270" s="1"/>
      <c r="Q270" s="1"/>
      <c r="R270" s="1"/>
      <c r="S270" s="1"/>
      <c r="T270" s="1" t="s">
        <v>1019</v>
      </c>
      <c r="U270" s="4">
        <v>1</v>
      </c>
      <c r="V270" s="6">
        <v>200</v>
      </c>
      <c r="W270" s="1" t="s">
        <v>777</v>
      </c>
      <c r="X270" s="1">
        <v>1</v>
      </c>
      <c r="Y270" s="6">
        <v>200</v>
      </c>
      <c r="Z270" s="1" t="s">
        <v>1049</v>
      </c>
      <c r="AA270" s="1" t="s">
        <v>1037</v>
      </c>
      <c r="AB270" s="1" t="s">
        <v>580</v>
      </c>
      <c r="AC270" s="1" t="s">
        <v>780</v>
      </c>
      <c r="AD270" s="1" t="s">
        <v>657</v>
      </c>
      <c r="AE270" s="1" t="s">
        <v>780</v>
      </c>
      <c r="AF270" s="6">
        <v>200</v>
      </c>
      <c r="AG270" s="6">
        <v>200</v>
      </c>
      <c r="AH270" s="1"/>
      <c r="AI270" s="6">
        <v>0</v>
      </c>
      <c r="AJ270" s="6">
        <v>0</v>
      </c>
      <c r="AK270" s="1" t="s">
        <v>792</v>
      </c>
      <c r="AL270" s="1" t="s">
        <v>351</v>
      </c>
      <c r="AM270" s="1"/>
      <c r="AN270" s="1" t="s">
        <v>111</v>
      </c>
      <c r="AO270" s="1"/>
      <c r="AP270" s="1"/>
      <c r="AQ270" s="2"/>
      <c r="AR270" s="1"/>
      <c r="AS270" s="1"/>
      <c r="AT270" s="1"/>
      <c r="AU270" s="1" t="s">
        <v>1023</v>
      </c>
      <c r="AV270" s="7">
        <v>44278.364345278103</v>
      </c>
      <c r="AW270" s="1" t="s">
        <v>352</v>
      </c>
      <c r="AX270" s="6">
        <v>200</v>
      </c>
      <c r="AY270" s="5">
        <v>44274</v>
      </c>
      <c r="AZ270" s="5">
        <v>44305</v>
      </c>
      <c r="BA270" s="5">
        <v>44274</v>
      </c>
      <c r="BB270" s="5">
        <v>44274</v>
      </c>
      <c r="BC270" s="7">
        <v>44561</v>
      </c>
      <c r="BD270" s="1" t="s">
        <v>1044</v>
      </c>
      <c r="BE270" s="1"/>
      <c r="BF270" s="1"/>
      <c r="BG270" s="1" t="s">
        <v>55</v>
      </c>
    </row>
    <row r="271" spans="1:59" x14ac:dyDescent="0.25">
      <c r="A271" s="4">
        <v>266</v>
      </c>
      <c r="B271" s="2" t="str">
        <f>HYPERLINK("https://my.zakupivli.pro/remote/dispatcher/state_purchase_view/25149067", "UA-2021-03-23-000240-a")</f>
        <v>UA-2021-03-23-000240-a</v>
      </c>
      <c r="C271" s="2" t="s">
        <v>777</v>
      </c>
      <c r="D271" s="1" t="s">
        <v>661</v>
      </c>
      <c r="E271" s="1" t="s">
        <v>661</v>
      </c>
      <c r="F271" s="1" t="s">
        <v>255</v>
      </c>
      <c r="G271" s="1" t="s">
        <v>296</v>
      </c>
      <c r="H271" s="1" t="s">
        <v>689</v>
      </c>
      <c r="I271" s="1" t="s">
        <v>974</v>
      </c>
      <c r="J271" s="1" t="s">
        <v>635</v>
      </c>
      <c r="K271" s="1" t="s">
        <v>70</v>
      </c>
      <c r="L271" s="1" t="s">
        <v>57</v>
      </c>
      <c r="M271" s="1" t="s">
        <v>57</v>
      </c>
      <c r="N271" s="1" t="s">
        <v>57</v>
      </c>
      <c r="O271" s="5">
        <v>44278</v>
      </c>
      <c r="P271" s="1"/>
      <c r="Q271" s="1"/>
      <c r="R271" s="1"/>
      <c r="S271" s="1"/>
      <c r="T271" s="1" t="s">
        <v>1019</v>
      </c>
      <c r="U271" s="4">
        <v>1</v>
      </c>
      <c r="V271" s="6">
        <v>500</v>
      </c>
      <c r="W271" s="1" t="s">
        <v>777</v>
      </c>
      <c r="X271" s="1">
        <v>200</v>
      </c>
      <c r="Y271" s="6">
        <v>2.5</v>
      </c>
      <c r="Z271" s="1" t="s">
        <v>1049</v>
      </c>
      <c r="AA271" s="1" t="s">
        <v>1037</v>
      </c>
      <c r="AB271" s="1" t="s">
        <v>580</v>
      </c>
      <c r="AC271" s="1" t="s">
        <v>780</v>
      </c>
      <c r="AD271" s="1" t="s">
        <v>657</v>
      </c>
      <c r="AE271" s="1" t="s">
        <v>780</v>
      </c>
      <c r="AF271" s="6">
        <v>500</v>
      </c>
      <c r="AG271" s="6">
        <v>2.5</v>
      </c>
      <c r="AH271" s="1"/>
      <c r="AI271" s="6">
        <v>0</v>
      </c>
      <c r="AJ271" s="6">
        <v>0</v>
      </c>
      <c r="AK271" s="1" t="s">
        <v>789</v>
      </c>
      <c r="AL271" s="1" t="s">
        <v>300</v>
      </c>
      <c r="AM271" s="1"/>
      <c r="AN271" s="1" t="s">
        <v>98</v>
      </c>
      <c r="AO271" s="1"/>
      <c r="AP271" s="1"/>
      <c r="AQ271" s="2"/>
      <c r="AR271" s="1"/>
      <c r="AS271" s="1"/>
      <c r="AT271" s="1"/>
      <c r="AU271" s="1" t="s">
        <v>1023</v>
      </c>
      <c r="AV271" s="7">
        <v>44278.355245850937</v>
      </c>
      <c r="AW271" s="1" t="s">
        <v>361</v>
      </c>
      <c r="AX271" s="6">
        <v>500</v>
      </c>
      <c r="AY271" s="5">
        <v>44274</v>
      </c>
      <c r="AZ271" s="5">
        <v>44305</v>
      </c>
      <c r="BA271" s="5">
        <v>44274</v>
      </c>
      <c r="BB271" s="5">
        <v>44274</v>
      </c>
      <c r="BC271" s="7">
        <v>44561</v>
      </c>
      <c r="BD271" s="1" t="s">
        <v>1044</v>
      </c>
      <c r="BE271" s="1"/>
      <c r="BF271" s="1"/>
      <c r="BG271" s="1" t="s">
        <v>55</v>
      </c>
    </row>
    <row r="272" spans="1:59" x14ac:dyDescent="0.25">
      <c r="A272" s="4">
        <v>267</v>
      </c>
      <c r="B272" s="2" t="str">
        <f>HYPERLINK("https://my.zakupivli.pro/remote/dispatcher/state_purchase_view/25077440", "UA-2021-03-19-005701-c")</f>
        <v>UA-2021-03-19-005701-c</v>
      </c>
      <c r="C272" s="2" t="s">
        <v>777</v>
      </c>
      <c r="D272" s="1" t="s">
        <v>866</v>
      </c>
      <c r="E272" s="1" t="s">
        <v>866</v>
      </c>
      <c r="F272" s="1" t="s">
        <v>255</v>
      </c>
      <c r="G272" s="1" t="s">
        <v>478</v>
      </c>
      <c r="H272" s="1" t="s">
        <v>933</v>
      </c>
      <c r="I272" s="1" t="s">
        <v>974</v>
      </c>
      <c r="J272" s="1" t="s">
        <v>635</v>
      </c>
      <c r="K272" s="1" t="s">
        <v>70</v>
      </c>
      <c r="L272" s="1" t="s">
        <v>57</v>
      </c>
      <c r="M272" s="1" t="s">
        <v>57</v>
      </c>
      <c r="N272" s="1" t="s">
        <v>57</v>
      </c>
      <c r="O272" s="5">
        <v>44274</v>
      </c>
      <c r="P272" s="5">
        <v>44274</v>
      </c>
      <c r="Q272" s="5">
        <v>44280</v>
      </c>
      <c r="R272" s="5">
        <v>44280</v>
      </c>
      <c r="S272" s="5">
        <v>44287</v>
      </c>
      <c r="T272" s="7">
        <v>44288.577881944446</v>
      </c>
      <c r="U272" s="4">
        <v>2</v>
      </c>
      <c r="V272" s="6">
        <v>199000</v>
      </c>
      <c r="W272" s="1" t="s">
        <v>777</v>
      </c>
      <c r="X272" s="1">
        <v>1</v>
      </c>
      <c r="Y272" s="6">
        <v>199000</v>
      </c>
      <c r="Z272" s="1" t="s">
        <v>1043</v>
      </c>
      <c r="AA272" s="6">
        <v>1990</v>
      </c>
      <c r="AB272" s="1" t="s">
        <v>580</v>
      </c>
      <c r="AC272" s="1" t="s">
        <v>974</v>
      </c>
      <c r="AD272" s="1" t="s">
        <v>657</v>
      </c>
      <c r="AE272" s="1" t="s">
        <v>780</v>
      </c>
      <c r="AF272" s="6">
        <v>167838</v>
      </c>
      <c r="AG272" s="6">
        <v>167838</v>
      </c>
      <c r="AH272" s="1" t="s">
        <v>997</v>
      </c>
      <c r="AI272" s="6">
        <v>31162</v>
      </c>
      <c r="AJ272" s="6">
        <v>0.15659296482412061</v>
      </c>
      <c r="AK272" s="1" t="s">
        <v>715</v>
      </c>
      <c r="AL272" s="1" t="s">
        <v>421</v>
      </c>
      <c r="AM272" s="1" t="s">
        <v>60</v>
      </c>
      <c r="AN272" s="1" t="s">
        <v>7</v>
      </c>
      <c r="AO272" s="6">
        <v>31161</v>
      </c>
      <c r="AP272" s="6">
        <v>0.15658793969849247</v>
      </c>
      <c r="AQ272" s="2" t="str">
        <f>HYPERLINK("https://auction.openprocurement.org/tenders/17827d397cb34afcab6a3610cd767b35")</f>
        <v>https://auction.openprocurement.org/tenders/17827d397cb34afcab6a3610cd767b35</v>
      </c>
      <c r="AR272" s="7">
        <v>44294.399088320031</v>
      </c>
      <c r="AS272" s="5">
        <v>44295</v>
      </c>
      <c r="AT272" s="5">
        <v>44314</v>
      </c>
      <c r="AU272" s="1" t="s">
        <v>1023</v>
      </c>
      <c r="AV272" s="7">
        <v>44305.710907316367</v>
      </c>
      <c r="AW272" s="1" t="s">
        <v>177</v>
      </c>
      <c r="AX272" s="6">
        <v>167839</v>
      </c>
      <c r="AY272" s="1"/>
      <c r="AZ272" s="5">
        <v>44561</v>
      </c>
      <c r="BA272" s="5">
        <v>44305</v>
      </c>
      <c r="BB272" s="5">
        <v>44305</v>
      </c>
      <c r="BC272" s="7">
        <v>44561</v>
      </c>
      <c r="BD272" s="1" t="s">
        <v>1044</v>
      </c>
      <c r="BE272" s="1"/>
      <c r="BF272" s="1"/>
      <c r="BG272" s="1" t="s">
        <v>336</v>
      </c>
    </row>
    <row r="273" spans="1:59" x14ac:dyDescent="0.25">
      <c r="A273" s="4">
        <v>268</v>
      </c>
      <c r="B273" s="2" t="str">
        <f>HYPERLINK("https://my.zakupivli.pro/remote/dispatcher/state_purchase_view/24966366", "UA-2021-03-17-002095-c")</f>
        <v>UA-2021-03-17-002095-c</v>
      </c>
      <c r="C273" s="2" t="s">
        <v>777</v>
      </c>
      <c r="D273" s="1" t="s">
        <v>785</v>
      </c>
      <c r="E273" s="1" t="s">
        <v>785</v>
      </c>
      <c r="F273" s="1" t="s">
        <v>255</v>
      </c>
      <c r="G273" s="1" t="s">
        <v>423</v>
      </c>
      <c r="H273" s="1" t="s">
        <v>689</v>
      </c>
      <c r="I273" s="1" t="s">
        <v>974</v>
      </c>
      <c r="J273" s="1" t="s">
        <v>635</v>
      </c>
      <c r="K273" s="1" t="s">
        <v>70</v>
      </c>
      <c r="L273" s="1" t="s">
        <v>57</v>
      </c>
      <c r="M273" s="1" t="s">
        <v>57</v>
      </c>
      <c r="N273" s="1" t="s">
        <v>57</v>
      </c>
      <c r="O273" s="5">
        <v>44272</v>
      </c>
      <c r="P273" s="1"/>
      <c r="Q273" s="1"/>
      <c r="R273" s="1"/>
      <c r="S273" s="1"/>
      <c r="T273" s="1" t="s">
        <v>1019</v>
      </c>
      <c r="U273" s="4">
        <v>1</v>
      </c>
      <c r="V273" s="6">
        <v>24951</v>
      </c>
      <c r="W273" s="1" t="s">
        <v>777</v>
      </c>
      <c r="X273" s="1">
        <v>10</v>
      </c>
      <c r="Y273" s="6">
        <v>2495.1</v>
      </c>
      <c r="Z273" s="1" t="s">
        <v>1049</v>
      </c>
      <c r="AA273" s="1" t="s">
        <v>1037</v>
      </c>
      <c r="AB273" s="1" t="s">
        <v>580</v>
      </c>
      <c r="AC273" s="1" t="s">
        <v>780</v>
      </c>
      <c r="AD273" s="1" t="s">
        <v>657</v>
      </c>
      <c r="AE273" s="1" t="s">
        <v>780</v>
      </c>
      <c r="AF273" s="6">
        <v>24951</v>
      </c>
      <c r="AG273" s="6">
        <v>2495.1</v>
      </c>
      <c r="AH273" s="1"/>
      <c r="AI273" s="6">
        <v>0</v>
      </c>
      <c r="AJ273" s="6">
        <v>0</v>
      </c>
      <c r="AK273" s="1" t="s">
        <v>1015</v>
      </c>
      <c r="AL273" s="1" t="s">
        <v>325</v>
      </c>
      <c r="AM273" s="1"/>
      <c r="AN273" s="1" t="s">
        <v>100</v>
      </c>
      <c r="AO273" s="1"/>
      <c r="AP273" s="1"/>
      <c r="AQ273" s="2"/>
      <c r="AR273" s="1"/>
      <c r="AS273" s="1"/>
      <c r="AT273" s="1"/>
      <c r="AU273" s="1" t="s">
        <v>1023</v>
      </c>
      <c r="AV273" s="7">
        <v>44272.413327826274</v>
      </c>
      <c r="AW273" s="1" t="s">
        <v>321</v>
      </c>
      <c r="AX273" s="6">
        <v>24951</v>
      </c>
      <c r="AY273" s="5">
        <v>44270</v>
      </c>
      <c r="AZ273" s="5">
        <v>44301</v>
      </c>
      <c r="BA273" s="5">
        <v>44270</v>
      </c>
      <c r="BB273" s="5">
        <v>44270</v>
      </c>
      <c r="BC273" s="7">
        <v>44561</v>
      </c>
      <c r="BD273" s="1" t="s">
        <v>1044</v>
      </c>
      <c r="BE273" s="1"/>
      <c r="BF273" s="1"/>
      <c r="BG273" s="1" t="s">
        <v>55</v>
      </c>
    </row>
    <row r="274" spans="1:59" x14ac:dyDescent="0.25">
      <c r="A274" s="4">
        <v>269</v>
      </c>
      <c r="B274" s="2" t="str">
        <f>HYPERLINK("https://my.zakupivli.pro/remote/dispatcher/state_purchase_view/24965483", "UA-2021-03-17-001843-c")</f>
        <v>UA-2021-03-17-001843-c</v>
      </c>
      <c r="C274" s="2" t="s">
        <v>777</v>
      </c>
      <c r="D274" s="1" t="s">
        <v>622</v>
      </c>
      <c r="E274" s="1" t="s">
        <v>622</v>
      </c>
      <c r="F274" s="1" t="s">
        <v>255</v>
      </c>
      <c r="G274" s="1" t="s">
        <v>350</v>
      </c>
      <c r="H274" s="1" t="s">
        <v>689</v>
      </c>
      <c r="I274" s="1" t="s">
        <v>974</v>
      </c>
      <c r="J274" s="1" t="s">
        <v>635</v>
      </c>
      <c r="K274" s="1" t="s">
        <v>70</v>
      </c>
      <c r="L274" s="1" t="s">
        <v>57</v>
      </c>
      <c r="M274" s="1" t="s">
        <v>57</v>
      </c>
      <c r="N274" s="1" t="s">
        <v>57</v>
      </c>
      <c r="O274" s="5">
        <v>44272</v>
      </c>
      <c r="P274" s="1"/>
      <c r="Q274" s="1"/>
      <c r="R274" s="1"/>
      <c r="S274" s="1"/>
      <c r="T274" s="1" t="s">
        <v>1019</v>
      </c>
      <c r="U274" s="4">
        <v>1</v>
      </c>
      <c r="V274" s="6">
        <v>42500</v>
      </c>
      <c r="W274" s="1" t="s">
        <v>777</v>
      </c>
      <c r="X274" s="1">
        <v>2</v>
      </c>
      <c r="Y274" s="6">
        <v>21250</v>
      </c>
      <c r="Z274" s="1" t="s">
        <v>1049</v>
      </c>
      <c r="AA274" s="1" t="s">
        <v>1037</v>
      </c>
      <c r="AB274" s="1" t="s">
        <v>580</v>
      </c>
      <c r="AC274" s="1" t="s">
        <v>780</v>
      </c>
      <c r="AD274" s="1" t="s">
        <v>657</v>
      </c>
      <c r="AE274" s="1" t="s">
        <v>780</v>
      </c>
      <c r="AF274" s="6">
        <v>42500</v>
      </c>
      <c r="AG274" s="6">
        <v>21250</v>
      </c>
      <c r="AH274" s="1"/>
      <c r="AI274" s="6">
        <v>0</v>
      </c>
      <c r="AJ274" s="6">
        <v>0</v>
      </c>
      <c r="AK274" s="1" t="s">
        <v>996</v>
      </c>
      <c r="AL274" s="1" t="s">
        <v>331</v>
      </c>
      <c r="AM274" s="1"/>
      <c r="AN274" s="1" t="s">
        <v>81</v>
      </c>
      <c r="AO274" s="1"/>
      <c r="AP274" s="1"/>
      <c r="AQ274" s="2"/>
      <c r="AR274" s="1"/>
      <c r="AS274" s="1"/>
      <c r="AT274" s="1"/>
      <c r="AU274" s="1" t="s">
        <v>1023</v>
      </c>
      <c r="AV274" s="7">
        <v>44272.4064199188</v>
      </c>
      <c r="AW274" s="1" t="s">
        <v>332</v>
      </c>
      <c r="AX274" s="6">
        <v>42500</v>
      </c>
      <c r="AY274" s="5">
        <v>44271</v>
      </c>
      <c r="AZ274" s="5">
        <v>44302</v>
      </c>
      <c r="BA274" s="5">
        <v>44271</v>
      </c>
      <c r="BB274" s="5">
        <v>44271</v>
      </c>
      <c r="BC274" s="7">
        <v>44561</v>
      </c>
      <c r="BD274" s="1" t="s">
        <v>1044</v>
      </c>
      <c r="BE274" s="1"/>
      <c r="BF274" s="1"/>
      <c r="BG274" s="1" t="s">
        <v>55</v>
      </c>
    </row>
    <row r="275" spans="1:59" x14ac:dyDescent="0.25">
      <c r="A275" s="4">
        <v>270</v>
      </c>
      <c r="B275" s="2" t="str">
        <f>HYPERLINK("https://my.zakupivli.pro/remote/dispatcher/state_purchase_view/24962760", "UA-2021-03-17-000832-c")</f>
        <v>UA-2021-03-17-000832-c</v>
      </c>
      <c r="C275" s="2" t="s">
        <v>777</v>
      </c>
      <c r="D275" s="1" t="s">
        <v>824</v>
      </c>
      <c r="E275" s="1" t="s">
        <v>824</v>
      </c>
      <c r="F275" s="1" t="s">
        <v>255</v>
      </c>
      <c r="G275" s="1" t="s">
        <v>542</v>
      </c>
      <c r="H275" s="1" t="s">
        <v>689</v>
      </c>
      <c r="I275" s="1" t="s">
        <v>974</v>
      </c>
      <c r="J275" s="1" t="s">
        <v>635</v>
      </c>
      <c r="K275" s="1" t="s">
        <v>70</v>
      </c>
      <c r="L275" s="1" t="s">
        <v>57</v>
      </c>
      <c r="M275" s="1" t="s">
        <v>57</v>
      </c>
      <c r="N275" s="1" t="s">
        <v>57</v>
      </c>
      <c r="O275" s="5">
        <v>44272</v>
      </c>
      <c r="P275" s="1"/>
      <c r="Q275" s="1"/>
      <c r="R275" s="1"/>
      <c r="S275" s="1"/>
      <c r="T275" s="1" t="s">
        <v>1019</v>
      </c>
      <c r="U275" s="4">
        <v>1</v>
      </c>
      <c r="V275" s="6">
        <v>4176</v>
      </c>
      <c r="W275" s="1" t="s">
        <v>777</v>
      </c>
      <c r="X275" s="1">
        <v>3</v>
      </c>
      <c r="Y275" s="6">
        <v>1392</v>
      </c>
      <c r="Z275" s="1" t="s">
        <v>1043</v>
      </c>
      <c r="AA275" s="1" t="s">
        <v>1037</v>
      </c>
      <c r="AB275" s="1" t="s">
        <v>580</v>
      </c>
      <c r="AC275" s="1" t="s">
        <v>974</v>
      </c>
      <c r="AD275" s="1" t="s">
        <v>657</v>
      </c>
      <c r="AE275" s="1" t="s">
        <v>780</v>
      </c>
      <c r="AF275" s="6">
        <v>4176</v>
      </c>
      <c r="AG275" s="6">
        <v>1392</v>
      </c>
      <c r="AH275" s="1"/>
      <c r="AI275" s="6">
        <v>0</v>
      </c>
      <c r="AJ275" s="6">
        <v>0</v>
      </c>
      <c r="AK275" s="1" t="s">
        <v>667</v>
      </c>
      <c r="AL275" s="1" t="s">
        <v>431</v>
      </c>
      <c r="AM275" s="1"/>
      <c r="AN275" s="1" t="s">
        <v>86</v>
      </c>
      <c r="AO275" s="1"/>
      <c r="AP275" s="1"/>
      <c r="AQ275" s="2"/>
      <c r="AR275" s="1"/>
      <c r="AS275" s="1"/>
      <c r="AT275" s="1"/>
      <c r="AU275" s="1" t="s">
        <v>1023</v>
      </c>
      <c r="AV275" s="7">
        <v>44272.378291261652</v>
      </c>
      <c r="AW275" s="1" t="s">
        <v>344</v>
      </c>
      <c r="AX275" s="6">
        <v>4176</v>
      </c>
      <c r="AY275" s="5">
        <v>44271</v>
      </c>
      <c r="AZ275" s="5">
        <v>44396</v>
      </c>
      <c r="BA275" s="5">
        <v>44271</v>
      </c>
      <c r="BB275" s="5">
        <v>44271</v>
      </c>
      <c r="BC275" s="7">
        <v>44396</v>
      </c>
      <c r="BD275" s="1" t="s">
        <v>1044</v>
      </c>
      <c r="BE275" s="1"/>
      <c r="BF275" s="1"/>
      <c r="BG275" s="1" t="s">
        <v>55</v>
      </c>
    </row>
    <row r="276" spans="1:59" x14ac:dyDescent="0.25">
      <c r="A276" s="4">
        <v>271</v>
      </c>
      <c r="B276" s="2" t="str">
        <f>HYPERLINK("https://my.zakupivli.pro/remote/dispatcher/state_purchase_view/24962037", "UA-2021-03-17-000585-c")</f>
        <v>UA-2021-03-17-000585-c</v>
      </c>
      <c r="C276" s="2" t="s">
        <v>777</v>
      </c>
      <c r="D276" s="1" t="s">
        <v>810</v>
      </c>
      <c r="E276" s="1" t="s">
        <v>810</v>
      </c>
      <c r="F276" s="1" t="s">
        <v>255</v>
      </c>
      <c r="G276" s="1" t="s">
        <v>492</v>
      </c>
      <c r="H276" s="1" t="s">
        <v>689</v>
      </c>
      <c r="I276" s="1" t="s">
        <v>974</v>
      </c>
      <c r="J276" s="1" t="s">
        <v>635</v>
      </c>
      <c r="K276" s="1" t="s">
        <v>70</v>
      </c>
      <c r="L276" s="1" t="s">
        <v>57</v>
      </c>
      <c r="M276" s="1" t="s">
        <v>57</v>
      </c>
      <c r="N276" s="1" t="s">
        <v>57</v>
      </c>
      <c r="O276" s="5">
        <v>44272</v>
      </c>
      <c r="P276" s="1"/>
      <c r="Q276" s="1"/>
      <c r="R276" s="1"/>
      <c r="S276" s="1"/>
      <c r="T276" s="1" t="s">
        <v>1019</v>
      </c>
      <c r="U276" s="4">
        <v>1</v>
      </c>
      <c r="V276" s="6">
        <v>2355</v>
      </c>
      <c r="W276" s="1" t="s">
        <v>777</v>
      </c>
      <c r="X276" s="1">
        <v>3</v>
      </c>
      <c r="Y276" s="6">
        <v>785</v>
      </c>
      <c r="Z276" s="1" t="s">
        <v>1043</v>
      </c>
      <c r="AA276" s="1" t="s">
        <v>1037</v>
      </c>
      <c r="AB276" s="1" t="s">
        <v>580</v>
      </c>
      <c r="AC276" s="1" t="s">
        <v>780</v>
      </c>
      <c r="AD276" s="1" t="s">
        <v>657</v>
      </c>
      <c r="AE276" s="1" t="s">
        <v>780</v>
      </c>
      <c r="AF276" s="6">
        <v>2355</v>
      </c>
      <c r="AG276" s="6">
        <v>785</v>
      </c>
      <c r="AH276" s="1"/>
      <c r="AI276" s="6">
        <v>0</v>
      </c>
      <c r="AJ276" s="6">
        <v>0</v>
      </c>
      <c r="AK276" s="1" t="s">
        <v>924</v>
      </c>
      <c r="AL276" s="1" t="s">
        <v>324</v>
      </c>
      <c r="AM276" s="1"/>
      <c r="AN276" s="1" t="s">
        <v>122</v>
      </c>
      <c r="AO276" s="1"/>
      <c r="AP276" s="1"/>
      <c r="AQ276" s="2"/>
      <c r="AR276" s="1"/>
      <c r="AS276" s="1"/>
      <c r="AT276" s="1"/>
      <c r="AU276" s="1" t="s">
        <v>1023</v>
      </c>
      <c r="AV276" s="7">
        <v>44272.370261327371</v>
      </c>
      <c r="AW276" s="1" t="s">
        <v>340</v>
      </c>
      <c r="AX276" s="6">
        <v>2355</v>
      </c>
      <c r="AY276" s="5">
        <v>44271</v>
      </c>
      <c r="AZ276" s="5">
        <v>44561</v>
      </c>
      <c r="BA276" s="5">
        <v>44271</v>
      </c>
      <c r="BB276" s="5">
        <v>44271</v>
      </c>
      <c r="BC276" s="7">
        <v>44561</v>
      </c>
      <c r="BD276" s="1" t="s">
        <v>1044</v>
      </c>
      <c r="BE276" s="1"/>
      <c r="BF276" s="1"/>
      <c r="BG276" s="1" t="s">
        <v>55</v>
      </c>
    </row>
    <row r="277" spans="1:59" x14ac:dyDescent="0.25">
      <c r="A277" s="4">
        <v>272</v>
      </c>
      <c r="B277" s="2" t="str">
        <f>HYPERLINK("https://my.zakupivli.pro/remote/dispatcher/state_purchase_view/24840596", "UA-2021-03-12-006860-b")</f>
        <v>UA-2021-03-12-006860-b</v>
      </c>
      <c r="C277" s="2" t="s">
        <v>777</v>
      </c>
      <c r="D277" s="1" t="s">
        <v>730</v>
      </c>
      <c r="E277" s="1" t="s">
        <v>730</v>
      </c>
      <c r="F277" s="1" t="s">
        <v>255</v>
      </c>
      <c r="G277" s="1" t="s">
        <v>348</v>
      </c>
      <c r="H277" s="1" t="s">
        <v>689</v>
      </c>
      <c r="I277" s="1" t="s">
        <v>974</v>
      </c>
      <c r="J277" s="1" t="s">
        <v>635</v>
      </c>
      <c r="K277" s="1" t="s">
        <v>70</v>
      </c>
      <c r="L277" s="1" t="s">
        <v>57</v>
      </c>
      <c r="M277" s="1" t="s">
        <v>57</v>
      </c>
      <c r="N277" s="1" t="s">
        <v>57</v>
      </c>
      <c r="O277" s="5">
        <v>44267</v>
      </c>
      <c r="P277" s="1"/>
      <c r="Q277" s="1"/>
      <c r="R277" s="1"/>
      <c r="S277" s="1"/>
      <c r="T277" s="1" t="s">
        <v>1019</v>
      </c>
      <c r="U277" s="4">
        <v>1</v>
      </c>
      <c r="V277" s="6">
        <v>152</v>
      </c>
      <c r="W277" s="1" t="s">
        <v>777</v>
      </c>
      <c r="X277" s="1">
        <v>4</v>
      </c>
      <c r="Y277" s="6">
        <v>38</v>
      </c>
      <c r="Z277" s="1" t="s">
        <v>1049</v>
      </c>
      <c r="AA277" s="1" t="s">
        <v>1037</v>
      </c>
      <c r="AB277" s="1" t="s">
        <v>580</v>
      </c>
      <c r="AC277" s="1" t="s">
        <v>780</v>
      </c>
      <c r="AD277" s="1" t="s">
        <v>657</v>
      </c>
      <c r="AE277" s="1" t="s">
        <v>780</v>
      </c>
      <c r="AF277" s="6">
        <v>152</v>
      </c>
      <c r="AG277" s="6">
        <v>38</v>
      </c>
      <c r="AH277" s="1"/>
      <c r="AI277" s="6">
        <v>0</v>
      </c>
      <c r="AJ277" s="6">
        <v>0</v>
      </c>
      <c r="AK277" s="1" t="s">
        <v>666</v>
      </c>
      <c r="AL277" s="1" t="s">
        <v>396</v>
      </c>
      <c r="AM277" s="1"/>
      <c r="AN277" s="1" t="s">
        <v>101</v>
      </c>
      <c r="AO277" s="1"/>
      <c r="AP277" s="1"/>
      <c r="AQ277" s="2"/>
      <c r="AR277" s="1"/>
      <c r="AS277" s="1"/>
      <c r="AT277" s="1"/>
      <c r="AU277" s="1" t="s">
        <v>1023</v>
      </c>
      <c r="AV277" s="7">
        <v>44267.559737345531</v>
      </c>
      <c r="AW277" s="1" t="s">
        <v>603</v>
      </c>
      <c r="AX277" s="6">
        <v>152</v>
      </c>
      <c r="AY277" s="5">
        <v>44266</v>
      </c>
      <c r="AZ277" s="5">
        <v>44297</v>
      </c>
      <c r="BA277" s="5">
        <v>44266</v>
      </c>
      <c r="BB277" s="5">
        <v>44266</v>
      </c>
      <c r="BC277" s="7">
        <v>44561</v>
      </c>
      <c r="BD277" s="1" t="s">
        <v>1044</v>
      </c>
      <c r="BE277" s="1"/>
      <c r="BF277" s="1"/>
      <c r="BG277" s="1" t="s">
        <v>55</v>
      </c>
    </row>
    <row r="278" spans="1:59" x14ac:dyDescent="0.25">
      <c r="A278" s="4">
        <v>273</v>
      </c>
      <c r="B278" s="2" t="str">
        <f>HYPERLINK("https://my.zakupivli.pro/remote/dispatcher/state_purchase_view/24761410", "UA-2021-03-10-010114-b")</f>
        <v>UA-2021-03-10-010114-b</v>
      </c>
      <c r="C278" s="2" t="s">
        <v>777</v>
      </c>
      <c r="D278" s="1" t="s">
        <v>827</v>
      </c>
      <c r="E278" s="1" t="s">
        <v>827</v>
      </c>
      <c r="F278" s="1" t="s">
        <v>255</v>
      </c>
      <c r="G278" s="1" t="s">
        <v>555</v>
      </c>
      <c r="H278" s="1" t="s">
        <v>933</v>
      </c>
      <c r="I278" s="1" t="s">
        <v>974</v>
      </c>
      <c r="J278" s="1" t="s">
        <v>635</v>
      </c>
      <c r="K278" s="1" t="s">
        <v>70</v>
      </c>
      <c r="L278" s="1" t="s">
        <v>57</v>
      </c>
      <c r="M278" s="1" t="s">
        <v>57</v>
      </c>
      <c r="N278" s="1" t="s">
        <v>57</v>
      </c>
      <c r="O278" s="5">
        <v>44265</v>
      </c>
      <c r="P278" s="5">
        <v>44265</v>
      </c>
      <c r="Q278" s="5">
        <v>44271</v>
      </c>
      <c r="R278" s="5">
        <v>44271</v>
      </c>
      <c r="S278" s="5">
        <v>44284</v>
      </c>
      <c r="T278" s="1" t="s">
        <v>1020</v>
      </c>
      <c r="U278" s="4">
        <v>1</v>
      </c>
      <c r="V278" s="6">
        <v>199000</v>
      </c>
      <c r="W278" s="1" t="s">
        <v>777</v>
      </c>
      <c r="X278" s="1">
        <v>10</v>
      </c>
      <c r="Y278" s="6">
        <v>19900</v>
      </c>
      <c r="Z278" s="1" t="s">
        <v>1043</v>
      </c>
      <c r="AA278" s="6">
        <v>995</v>
      </c>
      <c r="AB278" s="1" t="s">
        <v>580</v>
      </c>
      <c r="AC278" s="1" t="s">
        <v>974</v>
      </c>
      <c r="AD278" s="1" t="s">
        <v>657</v>
      </c>
      <c r="AE278" s="1" t="s">
        <v>780</v>
      </c>
      <c r="AF278" s="6">
        <v>199000</v>
      </c>
      <c r="AG278" s="6">
        <v>19900</v>
      </c>
      <c r="AH278" s="1" t="s">
        <v>715</v>
      </c>
      <c r="AI278" s="6">
        <v>0</v>
      </c>
      <c r="AJ278" s="6">
        <v>0</v>
      </c>
      <c r="AK278" s="1" t="s">
        <v>715</v>
      </c>
      <c r="AL278" s="1" t="s">
        <v>421</v>
      </c>
      <c r="AM278" s="1" t="s">
        <v>60</v>
      </c>
      <c r="AN278" s="1" t="s">
        <v>7</v>
      </c>
      <c r="AO278" s="1"/>
      <c r="AP278" s="1"/>
      <c r="AQ278" s="2"/>
      <c r="AR278" s="7">
        <v>44285.366695932084</v>
      </c>
      <c r="AS278" s="5">
        <v>44286</v>
      </c>
      <c r="AT278" s="5">
        <v>44305</v>
      </c>
      <c r="AU278" s="1" t="s">
        <v>1023</v>
      </c>
      <c r="AV278" s="7">
        <v>44292.498108677522</v>
      </c>
      <c r="AW278" s="1" t="s">
        <v>160</v>
      </c>
      <c r="AX278" s="6">
        <v>199000</v>
      </c>
      <c r="AY278" s="1"/>
      <c r="AZ278" s="5">
        <v>44561</v>
      </c>
      <c r="BA278" s="5">
        <v>44292</v>
      </c>
      <c r="BB278" s="5">
        <v>44292</v>
      </c>
      <c r="BC278" s="7">
        <v>44561</v>
      </c>
      <c r="BD278" s="1" t="s">
        <v>1044</v>
      </c>
      <c r="BE278" s="1"/>
      <c r="BF278" s="1"/>
      <c r="BG278" s="1" t="s">
        <v>422</v>
      </c>
    </row>
    <row r="279" spans="1:59" x14ac:dyDescent="0.25">
      <c r="A279" s="4">
        <v>274</v>
      </c>
      <c r="B279" s="2" t="str">
        <f>HYPERLINK("https://my.zakupivli.pro/remote/dispatcher/state_purchase_view/24758492", "UA-2021-03-10-009350-b")</f>
        <v>UA-2021-03-10-009350-b</v>
      </c>
      <c r="C279" s="2" t="s">
        <v>777</v>
      </c>
      <c r="D279" s="1" t="s">
        <v>856</v>
      </c>
      <c r="E279" s="1" t="s">
        <v>856</v>
      </c>
      <c r="F279" s="1" t="s">
        <v>255</v>
      </c>
      <c r="G279" s="1" t="s">
        <v>491</v>
      </c>
      <c r="H279" s="1" t="s">
        <v>689</v>
      </c>
      <c r="I279" s="1" t="s">
        <v>974</v>
      </c>
      <c r="J279" s="1" t="s">
        <v>635</v>
      </c>
      <c r="K279" s="1" t="s">
        <v>70</v>
      </c>
      <c r="L279" s="1" t="s">
        <v>57</v>
      </c>
      <c r="M279" s="1" t="s">
        <v>57</v>
      </c>
      <c r="N279" s="1" t="s">
        <v>57</v>
      </c>
      <c r="O279" s="5">
        <v>44265</v>
      </c>
      <c r="P279" s="1"/>
      <c r="Q279" s="1"/>
      <c r="R279" s="1"/>
      <c r="S279" s="1"/>
      <c r="T279" s="1" t="s">
        <v>1019</v>
      </c>
      <c r="U279" s="4">
        <v>1</v>
      </c>
      <c r="V279" s="6">
        <v>19300</v>
      </c>
      <c r="W279" s="1" t="s">
        <v>777</v>
      </c>
      <c r="X279" s="1">
        <v>1</v>
      </c>
      <c r="Y279" s="6">
        <v>19300</v>
      </c>
      <c r="Z279" s="1" t="s">
        <v>1043</v>
      </c>
      <c r="AA279" s="1" t="s">
        <v>1037</v>
      </c>
      <c r="AB279" s="1" t="s">
        <v>580</v>
      </c>
      <c r="AC279" s="1" t="s">
        <v>974</v>
      </c>
      <c r="AD279" s="1" t="s">
        <v>657</v>
      </c>
      <c r="AE279" s="1" t="s">
        <v>780</v>
      </c>
      <c r="AF279" s="6">
        <v>19300</v>
      </c>
      <c r="AG279" s="6">
        <v>19300</v>
      </c>
      <c r="AH279" s="1"/>
      <c r="AI279" s="6">
        <v>0</v>
      </c>
      <c r="AJ279" s="6">
        <v>0</v>
      </c>
      <c r="AK279" s="1" t="s">
        <v>713</v>
      </c>
      <c r="AL279" s="1" t="s">
        <v>421</v>
      </c>
      <c r="AM279" s="1"/>
      <c r="AN279" s="1" t="s">
        <v>22</v>
      </c>
      <c r="AO279" s="1"/>
      <c r="AP279" s="1"/>
      <c r="AQ279" s="2"/>
      <c r="AR279" s="1"/>
      <c r="AS279" s="1"/>
      <c r="AT279" s="1"/>
      <c r="AU279" s="1" t="s">
        <v>1023</v>
      </c>
      <c r="AV279" s="7">
        <v>44265.65773103528</v>
      </c>
      <c r="AW279" s="1" t="s">
        <v>65</v>
      </c>
      <c r="AX279" s="6">
        <v>19300</v>
      </c>
      <c r="AY279" s="1"/>
      <c r="AZ279" s="5">
        <v>44561</v>
      </c>
      <c r="BA279" s="5">
        <v>44265</v>
      </c>
      <c r="BB279" s="5">
        <v>44265</v>
      </c>
      <c r="BC279" s="7">
        <v>44561</v>
      </c>
      <c r="BD279" s="1" t="s">
        <v>1044</v>
      </c>
      <c r="BE279" s="1"/>
      <c r="BF279" s="1"/>
      <c r="BG279" s="1" t="s">
        <v>55</v>
      </c>
    </row>
    <row r="280" spans="1:59" x14ac:dyDescent="0.25">
      <c r="A280" s="4">
        <v>275</v>
      </c>
      <c r="B280" s="2" t="str">
        <f>HYPERLINK("https://my.zakupivli.pro/remote/dispatcher/state_purchase_view/24756472", "UA-2021-03-10-008851-b")</f>
        <v>UA-2021-03-10-008851-b</v>
      </c>
      <c r="C280" s="2" t="s">
        <v>777</v>
      </c>
      <c r="D280" s="1" t="s">
        <v>855</v>
      </c>
      <c r="E280" s="1" t="s">
        <v>855</v>
      </c>
      <c r="F280" s="1" t="s">
        <v>255</v>
      </c>
      <c r="G280" s="1" t="s">
        <v>491</v>
      </c>
      <c r="H280" s="1" t="s">
        <v>689</v>
      </c>
      <c r="I280" s="1" t="s">
        <v>974</v>
      </c>
      <c r="J280" s="1" t="s">
        <v>635</v>
      </c>
      <c r="K280" s="1" t="s">
        <v>70</v>
      </c>
      <c r="L280" s="1" t="s">
        <v>57</v>
      </c>
      <c r="M280" s="1" t="s">
        <v>57</v>
      </c>
      <c r="N280" s="1" t="s">
        <v>57</v>
      </c>
      <c r="O280" s="5">
        <v>44265</v>
      </c>
      <c r="P280" s="1"/>
      <c r="Q280" s="1"/>
      <c r="R280" s="1"/>
      <c r="S280" s="1"/>
      <c r="T280" s="1" t="s">
        <v>1019</v>
      </c>
      <c r="U280" s="4">
        <v>1</v>
      </c>
      <c r="V280" s="6">
        <v>23600</v>
      </c>
      <c r="W280" s="1" t="s">
        <v>777</v>
      </c>
      <c r="X280" s="1">
        <v>1</v>
      </c>
      <c r="Y280" s="6">
        <v>23600</v>
      </c>
      <c r="Z280" s="1" t="s">
        <v>1043</v>
      </c>
      <c r="AA280" s="1" t="s">
        <v>1037</v>
      </c>
      <c r="AB280" s="1" t="s">
        <v>580</v>
      </c>
      <c r="AC280" s="1" t="s">
        <v>974</v>
      </c>
      <c r="AD280" s="1" t="s">
        <v>657</v>
      </c>
      <c r="AE280" s="1" t="s">
        <v>780</v>
      </c>
      <c r="AF280" s="6">
        <v>23600</v>
      </c>
      <c r="AG280" s="6">
        <v>23600</v>
      </c>
      <c r="AH280" s="1"/>
      <c r="AI280" s="6">
        <v>0</v>
      </c>
      <c r="AJ280" s="6">
        <v>0</v>
      </c>
      <c r="AK280" s="1" t="s">
        <v>713</v>
      </c>
      <c r="AL280" s="1" t="s">
        <v>421</v>
      </c>
      <c r="AM280" s="1"/>
      <c r="AN280" s="1" t="s">
        <v>22</v>
      </c>
      <c r="AO280" s="1"/>
      <c r="AP280" s="1"/>
      <c r="AQ280" s="2"/>
      <c r="AR280" s="1"/>
      <c r="AS280" s="1"/>
      <c r="AT280" s="1"/>
      <c r="AU280" s="1" t="s">
        <v>1023</v>
      </c>
      <c r="AV280" s="7">
        <v>44265.646243348492</v>
      </c>
      <c r="AW280" s="1" t="s">
        <v>63</v>
      </c>
      <c r="AX280" s="6">
        <v>23600</v>
      </c>
      <c r="AY280" s="1"/>
      <c r="AZ280" s="5">
        <v>44561</v>
      </c>
      <c r="BA280" s="5">
        <v>44265</v>
      </c>
      <c r="BB280" s="5">
        <v>44265</v>
      </c>
      <c r="BC280" s="7">
        <v>44561</v>
      </c>
      <c r="BD280" s="1" t="s">
        <v>1044</v>
      </c>
      <c r="BE280" s="1"/>
      <c r="BF280" s="1"/>
      <c r="BG280" s="1" t="s">
        <v>55</v>
      </c>
    </row>
    <row r="281" spans="1:59" x14ac:dyDescent="0.25">
      <c r="A281" s="4">
        <v>276</v>
      </c>
      <c r="B281" s="2" t="str">
        <f>HYPERLINK("https://my.zakupivli.pro/remote/dispatcher/state_purchase_view/24749279", "UA-2021-03-10-006951-b")</f>
        <v>UA-2021-03-10-006951-b</v>
      </c>
      <c r="C281" s="2" t="s">
        <v>777</v>
      </c>
      <c r="D281" s="1" t="s">
        <v>595</v>
      </c>
      <c r="E281" s="1" t="s">
        <v>595</v>
      </c>
      <c r="F281" s="1" t="s">
        <v>255</v>
      </c>
      <c r="G281" s="1" t="s">
        <v>463</v>
      </c>
      <c r="H281" s="1" t="s">
        <v>689</v>
      </c>
      <c r="I281" s="1" t="s">
        <v>974</v>
      </c>
      <c r="J281" s="1" t="s">
        <v>635</v>
      </c>
      <c r="K281" s="1" t="s">
        <v>70</v>
      </c>
      <c r="L281" s="1" t="s">
        <v>57</v>
      </c>
      <c r="M281" s="1" t="s">
        <v>57</v>
      </c>
      <c r="N281" s="1" t="s">
        <v>57</v>
      </c>
      <c r="O281" s="5">
        <v>44265</v>
      </c>
      <c r="P281" s="1"/>
      <c r="Q281" s="1"/>
      <c r="R281" s="1"/>
      <c r="S281" s="1"/>
      <c r="T281" s="1" t="s">
        <v>1019</v>
      </c>
      <c r="U281" s="4">
        <v>1</v>
      </c>
      <c r="V281" s="6">
        <v>1172</v>
      </c>
      <c r="W281" s="1" t="s">
        <v>777</v>
      </c>
      <c r="X281" s="1">
        <v>3</v>
      </c>
      <c r="Y281" s="6">
        <v>390.67</v>
      </c>
      <c r="Z281" s="1" t="s">
        <v>1049</v>
      </c>
      <c r="AA281" s="1" t="s">
        <v>1037</v>
      </c>
      <c r="AB281" s="1" t="s">
        <v>580</v>
      </c>
      <c r="AC281" s="1" t="s">
        <v>780</v>
      </c>
      <c r="AD281" s="1" t="s">
        <v>657</v>
      </c>
      <c r="AE281" s="1" t="s">
        <v>780</v>
      </c>
      <c r="AF281" s="6">
        <v>1172</v>
      </c>
      <c r="AG281" s="6">
        <v>390.66666666666669</v>
      </c>
      <c r="AH281" s="1"/>
      <c r="AI281" s="6">
        <v>0</v>
      </c>
      <c r="AJ281" s="6">
        <v>0</v>
      </c>
      <c r="AK281" s="1" t="s">
        <v>798</v>
      </c>
      <c r="AL281" s="1" t="s">
        <v>448</v>
      </c>
      <c r="AM281" s="1"/>
      <c r="AN281" s="1" t="s">
        <v>131</v>
      </c>
      <c r="AO281" s="1"/>
      <c r="AP281" s="1"/>
      <c r="AQ281" s="2"/>
      <c r="AR281" s="1"/>
      <c r="AS281" s="1"/>
      <c r="AT281" s="1"/>
      <c r="AU281" s="1" t="s">
        <v>1023</v>
      </c>
      <c r="AV281" s="7">
        <v>44265.589917339086</v>
      </c>
      <c r="AW281" s="1" t="s">
        <v>302</v>
      </c>
      <c r="AX281" s="6">
        <v>1172</v>
      </c>
      <c r="AY281" s="5">
        <v>44265</v>
      </c>
      <c r="AZ281" s="5">
        <v>44296</v>
      </c>
      <c r="BA281" s="5">
        <v>44265</v>
      </c>
      <c r="BB281" s="5">
        <v>44265</v>
      </c>
      <c r="BC281" s="7">
        <v>44561</v>
      </c>
      <c r="BD281" s="1" t="s">
        <v>1044</v>
      </c>
      <c r="BE281" s="1"/>
      <c r="BF281" s="1"/>
      <c r="BG281" s="1" t="s">
        <v>55</v>
      </c>
    </row>
    <row r="282" spans="1:59" x14ac:dyDescent="0.25">
      <c r="A282" s="4">
        <v>277</v>
      </c>
      <c r="B282" s="2" t="str">
        <f>HYPERLINK("https://my.zakupivli.pro/remote/dispatcher/state_purchase_view/24651073", "UA-2021-03-05-001201-c")</f>
        <v>UA-2021-03-05-001201-c</v>
      </c>
      <c r="C282" s="2" t="s">
        <v>777</v>
      </c>
      <c r="D282" s="1" t="s">
        <v>683</v>
      </c>
      <c r="E282" s="1" t="s">
        <v>683</v>
      </c>
      <c r="F282" s="1" t="s">
        <v>255</v>
      </c>
      <c r="G282" s="1" t="s">
        <v>467</v>
      </c>
      <c r="H282" s="1" t="s">
        <v>689</v>
      </c>
      <c r="I282" s="1" t="s">
        <v>974</v>
      </c>
      <c r="J282" s="1" t="s">
        <v>635</v>
      </c>
      <c r="K282" s="1" t="s">
        <v>70</v>
      </c>
      <c r="L282" s="1" t="s">
        <v>57</v>
      </c>
      <c r="M282" s="1" t="s">
        <v>57</v>
      </c>
      <c r="N282" s="1" t="s">
        <v>57</v>
      </c>
      <c r="O282" s="5">
        <v>44260</v>
      </c>
      <c r="P282" s="1"/>
      <c r="Q282" s="1"/>
      <c r="R282" s="1"/>
      <c r="S282" s="1"/>
      <c r="T282" s="1" t="s">
        <v>1019</v>
      </c>
      <c r="U282" s="4">
        <v>1</v>
      </c>
      <c r="V282" s="6">
        <v>160</v>
      </c>
      <c r="W282" s="1" t="s">
        <v>777</v>
      </c>
      <c r="X282" s="1">
        <v>200</v>
      </c>
      <c r="Y282" s="6">
        <v>0.8</v>
      </c>
      <c r="Z282" s="1" t="s">
        <v>1049</v>
      </c>
      <c r="AA282" s="1" t="s">
        <v>1037</v>
      </c>
      <c r="AB282" s="1" t="s">
        <v>580</v>
      </c>
      <c r="AC282" s="1" t="s">
        <v>780</v>
      </c>
      <c r="AD282" s="1" t="s">
        <v>657</v>
      </c>
      <c r="AE282" s="1" t="s">
        <v>780</v>
      </c>
      <c r="AF282" s="6">
        <v>160</v>
      </c>
      <c r="AG282" s="6">
        <v>0.8</v>
      </c>
      <c r="AH282" s="1"/>
      <c r="AI282" s="6">
        <v>0</v>
      </c>
      <c r="AJ282" s="6">
        <v>0</v>
      </c>
      <c r="AK282" s="1" t="s">
        <v>792</v>
      </c>
      <c r="AL282" s="1" t="s">
        <v>351</v>
      </c>
      <c r="AM282" s="1"/>
      <c r="AN282" s="1" t="s">
        <v>111</v>
      </c>
      <c r="AO282" s="1"/>
      <c r="AP282" s="1"/>
      <c r="AQ282" s="2"/>
      <c r="AR282" s="1"/>
      <c r="AS282" s="1"/>
      <c r="AT282" s="1"/>
      <c r="AU282" s="1" t="s">
        <v>1023</v>
      </c>
      <c r="AV282" s="7">
        <v>44260.395650500221</v>
      </c>
      <c r="AW282" s="1" t="s">
        <v>264</v>
      </c>
      <c r="AX282" s="6">
        <v>160</v>
      </c>
      <c r="AY282" s="5">
        <v>44258</v>
      </c>
      <c r="AZ282" s="5">
        <v>44289</v>
      </c>
      <c r="BA282" s="5">
        <v>44258</v>
      </c>
      <c r="BB282" s="5">
        <v>44258</v>
      </c>
      <c r="BC282" s="7">
        <v>44561</v>
      </c>
      <c r="BD282" s="1" t="s">
        <v>1044</v>
      </c>
      <c r="BE282" s="1"/>
      <c r="BF282" s="1"/>
      <c r="BG282" s="1" t="s">
        <v>55</v>
      </c>
    </row>
    <row r="283" spans="1:59" x14ac:dyDescent="0.25">
      <c r="A283" s="4">
        <v>278</v>
      </c>
      <c r="B283" s="2" t="str">
        <f>HYPERLINK("https://my.zakupivli.pro/remote/dispatcher/state_purchase_view/24650450", "UA-2021-03-05-001046-c")</f>
        <v>UA-2021-03-05-001046-c</v>
      </c>
      <c r="C283" s="2" t="s">
        <v>777</v>
      </c>
      <c r="D283" s="1" t="s">
        <v>928</v>
      </c>
      <c r="E283" s="1" t="s">
        <v>928</v>
      </c>
      <c r="F283" s="1" t="s">
        <v>255</v>
      </c>
      <c r="G283" s="1" t="s">
        <v>472</v>
      </c>
      <c r="H283" s="1" t="s">
        <v>689</v>
      </c>
      <c r="I283" s="1" t="s">
        <v>974</v>
      </c>
      <c r="J283" s="1" t="s">
        <v>635</v>
      </c>
      <c r="K283" s="1" t="s">
        <v>70</v>
      </c>
      <c r="L283" s="1" t="s">
        <v>57</v>
      </c>
      <c r="M283" s="1" t="s">
        <v>57</v>
      </c>
      <c r="N283" s="1" t="s">
        <v>57</v>
      </c>
      <c r="O283" s="5">
        <v>44260</v>
      </c>
      <c r="P283" s="1"/>
      <c r="Q283" s="1"/>
      <c r="R283" s="1"/>
      <c r="S283" s="1"/>
      <c r="T283" s="1" t="s">
        <v>1019</v>
      </c>
      <c r="U283" s="4">
        <v>1</v>
      </c>
      <c r="V283" s="6">
        <v>200</v>
      </c>
      <c r="W283" s="1" t="s">
        <v>777</v>
      </c>
      <c r="X283" s="1">
        <v>1</v>
      </c>
      <c r="Y283" s="6">
        <v>200</v>
      </c>
      <c r="Z283" s="1" t="s">
        <v>1049</v>
      </c>
      <c r="AA283" s="1" t="s">
        <v>1037</v>
      </c>
      <c r="AB283" s="1" t="s">
        <v>580</v>
      </c>
      <c r="AC283" s="1" t="s">
        <v>780</v>
      </c>
      <c r="AD283" s="1" t="s">
        <v>657</v>
      </c>
      <c r="AE283" s="1" t="s">
        <v>780</v>
      </c>
      <c r="AF283" s="6">
        <v>200</v>
      </c>
      <c r="AG283" s="6">
        <v>200</v>
      </c>
      <c r="AH283" s="1"/>
      <c r="AI283" s="6">
        <v>0</v>
      </c>
      <c r="AJ283" s="6">
        <v>0</v>
      </c>
      <c r="AK283" s="1" t="s">
        <v>792</v>
      </c>
      <c r="AL283" s="1" t="s">
        <v>351</v>
      </c>
      <c r="AM283" s="1"/>
      <c r="AN283" s="1" t="s">
        <v>111</v>
      </c>
      <c r="AO283" s="1"/>
      <c r="AP283" s="1"/>
      <c r="AQ283" s="2"/>
      <c r="AR283" s="1"/>
      <c r="AS283" s="1"/>
      <c r="AT283" s="1"/>
      <c r="AU283" s="1" t="s">
        <v>1023</v>
      </c>
      <c r="AV283" s="7">
        <v>44260.390612242532</v>
      </c>
      <c r="AW283" s="1" t="s">
        <v>264</v>
      </c>
      <c r="AX283" s="6">
        <v>200</v>
      </c>
      <c r="AY283" s="5">
        <v>44258</v>
      </c>
      <c r="AZ283" s="5">
        <v>44289</v>
      </c>
      <c r="BA283" s="5">
        <v>44258</v>
      </c>
      <c r="BB283" s="5">
        <v>44258</v>
      </c>
      <c r="BC283" s="7">
        <v>44561</v>
      </c>
      <c r="BD283" s="1" t="s">
        <v>1044</v>
      </c>
      <c r="BE283" s="1"/>
      <c r="BF283" s="1"/>
      <c r="BG283" s="1" t="s">
        <v>55</v>
      </c>
    </row>
    <row r="284" spans="1:59" x14ac:dyDescent="0.25">
      <c r="A284" s="4">
        <v>279</v>
      </c>
      <c r="B284" s="2" t="str">
        <f>HYPERLINK("https://my.zakupivli.pro/remote/dispatcher/state_purchase_view/24648121", "UA-2021-03-05-000184-c")</f>
        <v>UA-2021-03-05-000184-c</v>
      </c>
      <c r="C284" s="2" t="s">
        <v>777</v>
      </c>
      <c r="D284" s="1" t="s">
        <v>717</v>
      </c>
      <c r="E284" s="1" t="s">
        <v>1025</v>
      </c>
      <c r="F284" s="1" t="s">
        <v>255</v>
      </c>
      <c r="G284" s="1" t="s">
        <v>346</v>
      </c>
      <c r="H284" s="1" t="s">
        <v>689</v>
      </c>
      <c r="I284" s="1" t="s">
        <v>974</v>
      </c>
      <c r="J284" s="1" t="s">
        <v>635</v>
      </c>
      <c r="K284" s="1" t="s">
        <v>70</v>
      </c>
      <c r="L284" s="1" t="s">
        <v>57</v>
      </c>
      <c r="M284" s="1" t="s">
        <v>57</v>
      </c>
      <c r="N284" s="1" t="s">
        <v>57</v>
      </c>
      <c r="O284" s="5">
        <v>44260</v>
      </c>
      <c r="P284" s="1"/>
      <c r="Q284" s="1"/>
      <c r="R284" s="1"/>
      <c r="S284" s="1"/>
      <c r="T284" s="1" t="s">
        <v>1019</v>
      </c>
      <c r="U284" s="4">
        <v>1</v>
      </c>
      <c r="V284" s="6">
        <v>1078</v>
      </c>
      <c r="W284" s="1" t="s">
        <v>777</v>
      </c>
      <c r="X284" s="1">
        <v>47</v>
      </c>
      <c r="Y284" s="6">
        <v>22.94</v>
      </c>
      <c r="Z284" s="1" t="s">
        <v>1049</v>
      </c>
      <c r="AA284" s="1" t="s">
        <v>1037</v>
      </c>
      <c r="AB284" s="1" t="s">
        <v>580</v>
      </c>
      <c r="AC284" s="1" t="s">
        <v>780</v>
      </c>
      <c r="AD284" s="1" t="s">
        <v>657</v>
      </c>
      <c r="AE284" s="1" t="s">
        <v>780</v>
      </c>
      <c r="AF284" s="6">
        <v>1078</v>
      </c>
      <c r="AG284" s="6">
        <v>22.936170212765958</v>
      </c>
      <c r="AH284" s="1"/>
      <c r="AI284" s="6">
        <v>0</v>
      </c>
      <c r="AJ284" s="6">
        <v>0</v>
      </c>
      <c r="AK284" s="1" t="s">
        <v>790</v>
      </c>
      <c r="AL284" s="1" t="s">
        <v>301</v>
      </c>
      <c r="AM284" s="1"/>
      <c r="AN284" s="1" t="s">
        <v>112</v>
      </c>
      <c r="AO284" s="1"/>
      <c r="AP284" s="1"/>
      <c r="AQ284" s="2"/>
      <c r="AR284" s="1"/>
      <c r="AS284" s="1"/>
      <c r="AT284" s="1"/>
      <c r="AU284" s="1" t="s">
        <v>1023</v>
      </c>
      <c r="AV284" s="7">
        <v>44260.348880986392</v>
      </c>
      <c r="AW284" s="1" t="s">
        <v>298</v>
      </c>
      <c r="AX284" s="6">
        <v>1078</v>
      </c>
      <c r="AY284" s="5">
        <v>44258</v>
      </c>
      <c r="AZ284" s="5">
        <v>44289</v>
      </c>
      <c r="BA284" s="5">
        <v>44258</v>
      </c>
      <c r="BB284" s="5">
        <v>44258</v>
      </c>
      <c r="BC284" s="7">
        <v>44561</v>
      </c>
      <c r="BD284" s="1" t="s">
        <v>1044</v>
      </c>
      <c r="BE284" s="1"/>
      <c r="BF284" s="1"/>
      <c r="BG284" s="1" t="s">
        <v>55</v>
      </c>
    </row>
    <row r="285" spans="1:59" x14ac:dyDescent="0.25">
      <c r="A285" s="4">
        <v>280</v>
      </c>
      <c r="B285" s="2" t="str">
        <f>HYPERLINK("https://my.zakupivli.pro/remote/dispatcher/state_purchase_view/24647956", "UA-2021-03-05-000133-c")</f>
        <v>UA-2021-03-05-000133-c</v>
      </c>
      <c r="C285" s="2" t="s">
        <v>777</v>
      </c>
      <c r="D285" s="1" t="s">
        <v>756</v>
      </c>
      <c r="E285" s="1" t="s">
        <v>756</v>
      </c>
      <c r="F285" s="1" t="s">
        <v>255</v>
      </c>
      <c r="G285" s="1" t="s">
        <v>291</v>
      </c>
      <c r="H285" s="1" t="s">
        <v>689</v>
      </c>
      <c r="I285" s="1" t="s">
        <v>974</v>
      </c>
      <c r="J285" s="1" t="s">
        <v>635</v>
      </c>
      <c r="K285" s="1" t="s">
        <v>70</v>
      </c>
      <c r="L285" s="1" t="s">
        <v>57</v>
      </c>
      <c r="M285" s="1" t="s">
        <v>57</v>
      </c>
      <c r="N285" s="1" t="s">
        <v>57</v>
      </c>
      <c r="O285" s="5">
        <v>44260</v>
      </c>
      <c r="P285" s="1"/>
      <c r="Q285" s="1"/>
      <c r="R285" s="1"/>
      <c r="S285" s="1"/>
      <c r="T285" s="1" t="s">
        <v>1019</v>
      </c>
      <c r="U285" s="4">
        <v>1</v>
      </c>
      <c r="V285" s="6">
        <v>3940</v>
      </c>
      <c r="W285" s="1" t="s">
        <v>777</v>
      </c>
      <c r="X285" s="1">
        <v>440</v>
      </c>
      <c r="Y285" s="6">
        <v>8.9499999999999993</v>
      </c>
      <c r="Z285" s="1" t="s">
        <v>1049</v>
      </c>
      <c r="AA285" s="1" t="s">
        <v>1037</v>
      </c>
      <c r="AB285" s="1" t="s">
        <v>580</v>
      </c>
      <c r="AC285" s="1" t="s">
        <v>780</v>
      </c>
      <c r="AD285" s="1" t="s">
        <v>657</v>
      </c>
      <c r="AE285" s="1" t="s">
        <v>780</v>
      </c>
      <c r="AF285" s="6">
        <v>3940</v>
      </c>
      <c r="AG285" s="6">
        <v>8.954545454545455</v>
      </c>
      <c r="AH285" s="1"/>
      <c r="AI285" s="6">
        <v>0</v>
      </c>
      <c r="AJ285" s="6">
        <v>0</v>
      </c>
      <c r="AK285" s="1" t="s">
        <v>790</v>
      </c>
      <c r="AL285" s="1" t="s">
        <v>301</v>
      </c>
      <c r="AM285" s="1"/>
      <c r="AN285" s="1" t="s">
        <v>112</v>
      </c>
      <c r="AO285" s="1"/>
      <c r="AP285" s="1"/>
      <c r="AQ285" s="2"/>
      <c r="AR285" s="1"/>
      <c r="AS285" s="1"/>
      <c r="AT285" s="1"/>
      <c r="AU285" s="1" t="s">
        <v>1023</v>
      </c>
      <c r="AV285" s="7">
        <v>44260.342317956238</v>
      </c>
      <c r="AW285" s="1" t="s">
        <v>286</v>
      </c>
      <c r="AX285" s="6">
        <v>3940</v>
      </c>
      <c r="AY285" s="5">
        <v>44258</v>
      </c>
      <c r="AZ285" s="5">
        <v>44289</v>
      </c>
      <c r="BA285" s="5">
        <v>44258</v>
      </c>
      <c r="BB285" s="5">
        <v>44258</v>
      </c>
      <c r="BC285" s="7">
        <v>44561</v>
      </c>
      <c r="BD285" s="1" t="s">
        <v>1044</v>
      </c>
      <c r="BE285" s="1"/>
      <c r="BF285" s="1"/>
      <c r="BG285" s="1" t="s">
        <v>55</v>
      </c>
    </row>
    <row r="286" spans="1:59" x14ac:dyDescent="0.25">
      <c r="A286" s="4">
        <v>281</v>
      </c>
      <c r="B286" s="2" t="str">
        <f>HYPERLINK("https://my.zakupivli.pro/remote/dispatcher/state_purchase_view/24552696", "UA-2021-03-03-001036-c")</f>
        <v>UA-2021-03-03-001036-c</v>
      </c>
      <c r="C286" s="2" t="s">
        <v>777</v>
      </c>
      <c r="D286" s="1" t="s">
        <v>1014</v>
      </c>
      <c r="E286" s="1" t="s">
        <v>1014</v>
      </c>
      <c r="F286" s="1" t="s">
        <v>255</v>
      </c>
      <c r="G286" s="1" t="s">
        <v>573</v>
      </c>
      <c r="H286" s="1" t="s">
        <v>689</v>
      </c>
      <c r="I286" s="1" t="s">
        <v>974</v>
      </c>
      <c r="J286" s="1" t="s">
        <v>635</v>
      </c>
      <c r="K286" s="1" t="s">
        <v>70</v>
      </c>
      <c r="L286" s="1" t="s">
        <v>57</v>
      </c>
      <c r="M286" s="1" t="s">
        <v>57</v>
      </c>
      <c r="N286" s="1" t="s">
        <v>57</v>
      </c>
      <c r="O286" s="5">
        <v>44258</v>
      </c>
      <c r="P286" s="1"/>
      <c r="Q286" s="1"/>
      <c r="R286" s="1"/>
      <c r="S286" s="1"/>
      <c r="T286" s="1" t="s">
        <v>1019</v>
      </c>
      <c r="U286" s="4">
        <v>1</v>
      </c>
      <c r="V286" s="6">
        <v>31295</v>
      </c>
      <c r="W286" s="1" t="s">
        <v>777</v>
      </c>
      <c r="X286" s="1">
        <v>1</v>
      </c>
      <c r="Y286" s="6">
        <v>31295</v>
      </c>
      <c r="Z286" s="1" t="s">
        <v>1043</v>
      </c>
      <c r="AA286" s="1" t="s">
        <v>1037</v>
      </c>
      <c r="AB286" s="1" t="s">
        <v>580</v>
      </c>
      <c r="AC286" s="1" t="s">
        <v>780</v>
      </c>
      <c r="AD286" s="1" t="s">
        <v>657</v>
      </c>
      <c r="AE286" s="1" t="s">
        <v>780</v>
      </c>
      <c r="AF286" s="6">
        <v>31295</v>
      </c>
      <c r="AG286" s="6">
        <v>31295</v>
      </c>
      <c r="AH286" s="1"/>
      <c r="AI286" s="6">
        <v>0</v>
      </c>
      <c r="AJ286" s="6">
        <v>0</v>
      </c>
      <c r="AK286" s="1" t="s">
        <v>632</v>
      </c>
      <c r="AL286" s="1" t="s">
        <v>252</v>
      </c>
      <c r="AM286" s="1"/>
      <c r="AN286" s="1" t="s">
        <v>76</v>
      </c>
      <c r="AO286" s="1"/>
      <c r="AP286" s="1"/>
      <c r="AQ286" s="2"/>
      <c r="AR286" s="1"/>
      <c r="AS286" s="1"/>
      <c r="AT286" s="1"/>
      <c r="AU286" s="1" t="s">
        <v>1023</v>
      </c>
      <c r="AV286" s="7">
        <v>44258.392788556957</v>
      </c>
      <c r="AW286" s="1" t="s">
        <v>514</v>
      </c>
      <c r="AX286" s="6">
        <v>31295</v>
      </c>
      <c r="AY286" s="5">
        <v>44256</v>
      </c>
      <c r="AZ286" s="5">
        <v>44561</v>
      </c>
      <c r="BA286" s="5">
        <v>44256</v>
      </c>
      <c r="BB286" s="5">
        <v>44256</v>
      </c>
      <c r="BC286" s="7">
        <v>44561</v>
      </c>
      <c r="BD286" s="1" t="s">
        <v>1044</v>
      </c>
      <c r="BE286" s="1"/>
      <c r="BF286" s="1"/>
      <c r="BG286" s="1" t="s">
        <v>55</v>
      </c>
    </row>
    <row r="287" spans="1:59" x14ac:dyDescent="0.25">
      <c r="A287" s="4">
        <v>282</v>
      </c>
      <c r="B287" s="2" t="str">
        <f>HYPERLINK("https://my.zakupivli.pro/remote/dispatcher/state_purchase_view/24552235", "UA-2021-03-03-000861-c")</f>
        <v>UA-2021-03-03-000861-c</v>
      </c>
      <c r="C287" s="2" t="s">
        <v>777</v>
      </c>
      <c r="D287" s="1" t="s">
        <v>861</v>
      </c>
      <c r="E287" s="1" t="s">
        <v>861</v>
      </c>
      <c r="F287" s="1" t="s">
        <v>255</v>
      </c>
      <c r="G287" s="1" t="s">
        <v>541</v>
      </c>
      <c r="H287" s="1" t="s">
        <v>689</v>
      </c>
      <c r="I287" s="1" t="s">
        <v>974</v>
      </c>
      <c r="J287" s="1" t="s">
        <v>635</v>
      </c>
      <c r="K287" s="1" t="s">
        <v>70</v>
      </c>
      <c r="L287" s="1" t="s">
        <v>57</v>
      </c>
      <c r="M287" s="1" t="s">
        <v>57</v>
      </c>
      <c r="N287" s="1" t="s">
        <v>57</v>
      </c>
      <c r="O287" s="5">
        <v>44258</v>
      </c>
      <c r="P287" s="1"/>
      <c r="Q287" s="1"/>
      <c r="R287" s="1"/>
      <c r="S287" s="1"/>
      <c r="T287" s="1" t="s">
        <v>1019</v>
      </c>
      <c r="U287" s="4">
        <v>1</v>
      </c>
      <c r="V287" s="6">
        <v>2160</v>
      </c>
      <c r="W287" s="1" t="s">
        <v>777</v>
      </c>
      <c r="X287" s="1">
        <v>1</v>
      </c>
      <c r="Y287" s="6">
        <v>2160</v>
      </c>
      <c r="Z287" s="1" t="s">
        <v>1043</v>
      </c>
      <c r="AA287" s="1" t="s">
        <v>1037</v>
      </c>
      <c r="AB287" s="1" t="s">
        <v>580</v>
      </c>
      <c r="AC287" s="1" t="s">
        <v>974</v>
      </c>
      <c r="AD287" s="1" t="s">
        <v>657</v>
      </c>
      <c r="AE287" s="1" t="s">
        <v>780</v>
      </c>
      <c r="AF287" s="6">
        <v>2160</v>
      </c>
      <c r="AG287" s="6">
        <v>2160</v>
      </c>
      <c r="AH287" s="1"/>
      <c r="AI287" s="6">
        <v>0</v>
      </c>
      <c r="AJ287" s="6">
        <v>0</v>
      </c>
      <c r="AK287" s="1" t="s">
        <v>949</v>
      </c>
      <c r="AL287" s="1" t="s">
        <v>365</v>
      </c>
      <c r="AM287" s="1"/>
      <c r="AN287" s="1" t="s">
        <v>87</v>
      </c>
      <c r="AO287" s="1"/>
      <c r="AP287" s="1"/>
      <c r="AQ287" s="2"/>
      <c r="AR287" s="1"/>
      <c r="AS287" s="1"/>
      <c r="AT287" s="1"/>
      <c r="AU287" s="1" t="s">
        <v>1023</v>
      </c>
      <c r="AV287" s="7">
        <v>44258.387137028287</v>
      </c>
      <c r="AW287" s="1" t="s">
        <v>620</v>
      </c>
      <c r="AX287" s="6">
        <v>2160</v>
      </c>
      <c r="AY287" s="5">
        <v>44256</v>
      </c>
      <c r="AZ287" s="5">
        <v>44561</v>
      </c>
      <c r="BA287" s="5">
        <v>44256</v>
      </c>
      <c r="BB287" s="5">
        <v>44256</v>
      </c>
      <c r="BC287" s="7">
        <v>44561</v>
      </c>
      <c r="BD287" s="1" t="s">
        <v>1044</v>
      </c>
      <c r="BE287" s="1"/>
      <c r="BF287" s="1"/>
      <c r="BG287" s="1" t="s">
        <v>55</v>
      </c>
    </row>
    <row r="288" spans="1:59" x14ac:dyDescent="0.25">
      <c r="A288" s="4">
        <v>283</v>
      </c>
      <c r="B288" s="2" t="str">
        <f>HYPERLINK("https://my.zakupivli.pro/remote/dispatcher/state_purchase_view/24378202", "UA-2021-02-25-000997-b")</f>
        <v>UA-2021-02-25-000997-b</v>
      </c>
      <c r="C288" s="2" t="s">
        <v>777</v>
      </c>
      <c r="D288" s="1" t="s">
        <v>746</v>
      </c>
      <c r="E288" s="1" t="s">
        <v>746</v>
      </c>
      <c r="F288" s="1" t="s">
        <v>255</v>
      </c>
      <c r="G288" s="1" t="s">
        <v>471</v>
      </c>
      <c r="H288" s="1" t="s">
        <v>689</v>
      </c>
      <c r="I288" s="1" t="s">
        <v>974</v>
      </c>
      <c r="J288" s="1" t="s">
        <v>635</v>
      </c>
      <c r="K288" s="1" t="s">
        <v>70</v>
      </c>
      <c r="L288" s="1" t="s">
        <v>57</v>
      </c>
      <c r="M288" s="1" t="s">
        <v>57</v>
      </c>
      <c r="N288" s="1" t="s">
        <v>57</v>
      </c>
      <c r="O288" s="5">
        <v>44252</v>
      </c>
      <c r="P288" s="1"/>
      <c r="Q288" s="1"/>
      <c r="R288" s="1"/>
      <c r="S288" s="1"/>
      <c r="T288" s="1" t="s">
        <v>1019</v>
      </c>
      <c r="U288" s="4">
        <v>1</v>
      </c>
      <c r="V288" s="6">
        <v>225</v>
      </c>
      <c r="W288" s="1" t="s">
        <v>777</v>
      </c>
      <c r="X288" s="1">
        <v>1</v>
      </c>
      <c r="Y288" s="6">
        <v>225</v>
      </c>
      <c r="Z288" s="1" t="s">
        <v>1049</v>
      </c>
      <c r="AA288" s="1" t="s">
        <v>1037</v>
      </c>
      <c r="AB288" s="1" t="s">
        <v>580</v>
      </c>
      <c r="AC288" s="1" t="s">
        <v>780</v>
      </c>
      <c r="AD288" s="1" t="s">
        <v>657</v>
      </c>
      <c r="AE288" s="1" t="s">
        <v>780</v>
      </c>
      <c r="AF288" s="6">
        <v>225</v>
      </c>
      <c r="AG288" s="6">
        <v>225</v>
      </c>
      <c r="AH288" s="1"/>
      <c r="AI288" s="6">
        <v>0</v>
      </c>
      <c r="AJ288" s="6">
        <v>0</v>
      </c>
      <c r="AK288" s="1" t="s">
        <v>792</v>
      </c>
      <c r="AL288" s="1" t="s">
        <v>351</v>
      </c>
      <c r="AM288" s="1"/>
      <c r="AN288" s="1" t="s">
        <v>111</v>
      </c>
      <c r="AO288" s="1"/>
      <c r="AP288" s="1"/>
      <c r="AQ288" s="2"/>
      <c r="AR288" s="1"/>
      <c r="AS288" s="1"/>
      <c r="AT288" s="1"/>
      <c r="AU288" s="1" t="s">
        <v>1023</v>
      </c>
      <c r="AV288" s="7">
        <v>44252.386346846179</v>
      </c>
      <c r="AW288" s="1" t="s">
        <v>249</v>
      </c>
      <c r="AX288" s="6">
        <v>225</v>
      </c>
      <c r="AY288" s="5">
        <v>44250</v>
      </c>
      <c r="AZ288" s="5">
        <v>44278</v>
      </c>
      <c r="BA288" s="5">
        <v>44250</v>
      </c>
      <c r="BB288" s="5">
        <v>44250</v>
      </c>
      <c r="BC288" s="7">
        <v>44561</v>
      </c>
      <c r="BD288" s="1" t="s">
        <v>1044</v>
      </c>
      <c r="BE288" s="1"/>
      <c r="BF288" s="1"/>
      <c r="BG288" s="1" t="s">
        <v>55</v>
      </c>
    </row>
    <row r="289" spans="1:59" x14ac:dyDescent="0.25">
      <c r="A289" s="4">
        <v>284</v>
      </c>
      <c r="B289" s="2" t="str">
        <f>HYPERLINK("https://my.zakupivli.pro/remote/dispatcher/state_purchase_view/24377841", "UA-2021-02-25-000887-b")</f>
        <v>UA-2021-02-25-000887-b</v>
      </c>
      <c r="C289" s="2" t="s">
        <v>777</v>
      </c>
      <c r="D289" s="1" t="s">
        <v>928</v>
      </c>
      <c r="E289" s="1" t="s">
        <v>928</v>
      </c>
      <c r="F289" s="1" t="s">
        <v>255</v>
      </c>
      <c r="G289" s="1" t="s">
        <v>472</v>
      </c>
      <c r="H289" s="1" t="s">
        <v>689</v>
      </c>
      <c r="I289" s="1" t="s">
        <v>974</v>
      </c>
      <c r="J289" s="1" t="s">
        <v>635</v>
      </c>
      <c r="K289" s="1" t="s">
        <v>70</v>
      </c>
      <c r="L289" s="1" t="s">
        <v>57</v>
      </c>
      <c r="M289" s="1" t="s">
        <v>57</v>
      </c>
      <c r="N289" s="1" t="s">
        <v>57</v>
      </c>
      <c r="O289" s="5">
        <v>44252</v>
      </c>
      <c r="P289" s="1"/>
      <c r="Q289" s="1"/>
      <c r="R289" s="1"/>
      <c r="S289" s="1"/>
      <c r="T289" s="1" t="s">
        <v>1019</v>
      </c>
      <c r="U289" s="4">
        <v>1</v>
      </c>
      <c r="V289" s="6">
        <v>225</v>
      </c>
      <c r="W289" s="1" t="s">
        <v>777</v>
      </c>
      <c r="X289" s="1">
        <v>1</v>
      </c>
      <c r="Y289" s="6">
        <v>225</v>
      </c>
      <c r="Z289" s="1" t="s">
        <v>1049</v>
      </c>
      <c r="AA289" s="1" t="s">
        <v>1037</v>
      </c>
      <c r="AB289" s="1" t="s">
        <v>580</v>
      </c>
      <c r="AC289" s="1" t="s">
        <v>780</v>
      </c>
      <c r="AD289" s="1" t="s">
        <v>657</v>
      </c>
      <c r="AE289" s="1" t="s">
        <v>780</v>
      </c>
      <c r="AF289" s="6">
        <v>225</v>
      </c>
      <c r="AG289" s="6">
        <v>225</v>
      </c>
      <c r="AH289" s="1"/>
      <c r="AI289" s="6">
        <v>0</v>
      </c>
      <c r="AJ289" s="6">
        <v>0</v>
      </c>
      <c r="AK289" s="1" t="s">
        <v>792</v>
      </c>
      <c r="AL289" s="1" t="s">
        <v>351</v>
      </c>
      <c r="AM289" s="1"/>
      <c r="AN289" s="1" t="s">
        <v>111</v>
      </c>
      <c r="AO289" s="1"/>
      <c r="AP289" s="1"/>
      <c r="AQ289" s="2"/>
      <c r="AR289" s="1"/>
      <c r="AS289" s="1"/>
      <c r="AT289" s="1"/>
      <c r="AU289" s="1" t="s">
        <v>1023</v>
      </c>
      <c r="AV289" s="7">
        <v>44252.382139019006</v>
      </c>
      <c r="AW289" s="1" t="s">
        <v>249</v>
      </c>
      <c r="AX289" s="6">
        <v>225</v>
      </c>
      <c r="AY289" s="5">
        <v>44250</v>
      </c>
      <c r="AZ289" s="5">
        <v>44278</v>
      </c>
      <c r="BA289" s="5">
        <v>44250</v>
      </c>
      <c r="BB289" s="5">
        <v>44250</v>
      </c>
      <c r="BC289" s="7">
        <v>44561</v>
      </c>
      <c r="BD289" s="1" t="s">
        <v>1044</v>
      </c>
      <c r="BE289" s="1"/>
      <c r="BF289" s="1"/>
      <c r="BG289" s="1" t="s">
        <v>55</v>
      </c>
    </row>
    <row r="290" spans="1:59" x14ac:dyDescent="0.25">
      <c r="A290" s="4">
        <v>285</v>
      </c>
      <c r="B290" s="2" t="str">
        <f>HYPERLINK("https://my.zakupivli.pro/remote/dispatcher/state_purchase_view/24376632", "UA-2021-02-25-000406-b")</f>
        <v>UA-2021-02-25-000406-b</v>
      </c>
      <c r="C290" s="2" t="s">
        <v>777</v>
      </c>
      <c r="D290" s="1" t="s">
        <v>860</v>
      </c>
      <c r="E290" s="1" t="s">
        <v>860</v>
      </c>
      <c r="F290" s="1" t="s">
        <v>255</v>
      </c>
      <c r="G290" s="1" t="s">
        <v>520</v>
      </c>
      <c r="H290" s="1" t="s">
        <v>689</v>
      </c>
      <c r="I290" s="1" t="s">
        <v>974</v>
      </c>
      <c r="J290" s="1" t="s">
        <v>635</v>
      </c>
      <c r="K290" s="1" t="s">
        <v>70</v>
      </c>
      <c r="L290" s="1" t="s">
        <v>57</v>
      </c>
      <c r="M290" s="1" t="s">
        <v>57</v>
      </c>
      <c r="N290" s="1" t="s">
        <v>57</v>
      </c>
      <c r="O290" s="5">
        <v>44252</v>
      </c>
      <c r="P290" s="1"/>
      <c r="Q290" s="1"/>
      <c r="R290" s="1"/>
      <c r="S290" s="1"/>
      <c r="T290" s="1" t="s">
        <v>1019</v>
      </c>
      <c r="U290" s="4">
        <v>1</v>
      </c>
      <c r="V290" s="6">
        <v>3500</v>
      </c>
      <c r="W290" s="1" t="s">
        <v>777</v>
      </c>
      <c r="X290" s="1">
        <v>1</v>
      </c>
      <c r="Y290" s="6">
        <v>3500</v>
      </c>
      <c r="Z290" s="1" t="s">
        <v>1043</v>
      </c>
      <c r="AA290" s="1" t="s">
        <v>1037</v>
      </c>
      <c r="AB290" s="1" t="s">
        <v>580</v>
      </c>
      <c r="AC290" s="1" t="s">
        <v>974</v>
      </c>
      <c r="AD290" s="1" t="s">
        <v>657</v>
      </c>
      <c r="AE290" s="1" t="s">
        <v>780</v>
      </c>
      <c r="AF290" s="6">
        <v>3500</v>
      </c>
      <c r="AG290" s="6">
        <v>3500</v>
      </c>
      <c r="AH290" s="1"/>
      <c r="AI290" s="6">
        <v>0</v>
      </c>
      <c r="AJ290" s="6">
        <v>0</v>
      </c>
      <c r="AK290" s="1" t="s">
        <v>793</v>
      </c>
      <c r="AL290" s="1" t="s">
        <v>278</v>
      </c>
      <c r="AM290" s="1"/>
      <c r="AN290" s="1" t="s">
        <v>113</v>
      </c>
      <c r="AO290" s="1"/>
      <c r="AP290" s="1"/>
      <c r="AQ290" s="2"/>
      <c r="AR290" s="1"/>
      <c r="AS290" s="1"/>
      <c r="AT290" s="1"/>
      <c r="AU290" s="1" t="s">
        <v>1023</v>
      </c>
      <c r="AV290" s="7">
        <v>44252.36989436124</v>
      </c>
      <c r="AW290" s="1" t="s">
        <v>577</v>
      </c>
      <c r="AX290" s="6">
        <v>3500</v>
      </c>
      <c r="AY290" s="5">
        <v>44250</v>
      </c>
      <c r="AZ290" s="5">
        <v>44561</v>
      </c>
      <c r="BA290" s="5">
        <v>44250</v>
      </c>
      <c r="BB290" s="5">
        <v>44250</v>
      </c>
      <c r="BC290" s="7">
        <v>44561</v>
      </c>
      <c r="BD290" s="1" t="s">
        <v>1044</v>
      </c>
      <c r="BE290" s="1"/>
      <c r="BF290" s="1"/>
      <c r="BG290" s="1" t="s">
        <v>55</v>
      </c>
    </row>
    <row r="291" spans="1:59" x14ac:dyDescent="0.25">
      <c r="A291" s="4">
        <v>286</v>
      </c>
      <c r="B291" s="2" t="str">
        <f>HYPERLINK("https://my.zakupivli.pro/remote/dispatcher/state_purchase_view/24027731", "UA-2021-02-15-009671-c")</f>
        <v>UA-2021-02-15-009671-c</v>
      </c>
      <c r="C291" s="2" t="s">
        <v>777</v>
      </c>
      <c r="D291" s="1" t="s">
        <v>684</v>
      </c>
      <c r="E291" s="1" t="s">
        <v>684</v>
      </c>
      <c r="F291" s="1" t="s">
        <v>255</v>
      </c>
      <c r="G291" s="1" t="s">
        <v>120</v>
      </c>
      <c r="H291" s="1" t="s">
        <v>689</v>
      </c>
      <c r="I291" s="1" t="s">
        <v>974</v>
      </c>
      <c r="J291" s="1" t="s">
        <v>635</v>
      </c>
      <c r="K291" s="1" t="s">
        <v>70</v>
      </c>
      <c r="L291" s="1" t="s">
        <v>57</v>
      </c>
      <c r="M291" s="1" t="s">
        <v>57</v>
      </c>
      <c r="N291" s="1" t="s">
        <v>57</v>
      </c>
      <c r="O291" s="5">
        <v>44242</v>
      </c>
      <c r="P291" s="1"/>
      <c r="Q291" s="1"/>
      <c r="R291" s="1"/>
      <c r="S291" s="1"/>
      <c r="T291" s="1" t="s">
        <v>1019</v>
      </c>
      <c r="U291" s="4">
        <v>1</v>
      </c>
      <c r="V291" s="6">
        <v>3433.51</v>
      </c>
      <c r="W291" s="1" t="s">
        <v>777</v>
      </c>
      <c r="X291" s="1">
        <v>1556</v>
      </c>
      <c r="Y291" s="6">
        <v>2.21</v>
      </c>
      <c r="Z291" s="1" t="s">
        <v>1031</v>
      </c>
      <c r="AA291" s="1" t="s">
        <v>1037</v>
      </c>
      <c r="AB291" s="1" t="s">
        <v>580</v>
      </c>
      <c r="AC291" s="1" t="s">
        <v>974</v>
      </c>
      <c r="AD291" s="1" t="s">
        <v>657</v>
      </c>
      <c r="AE291" s="1" t="s">
        <v>780</v>
      </c>
      <c r="AF291" s="6">
        <v>3433.51</v>
      </c>
      <c r="AG291" s="6">
        <v>2.206625964010283</v>
      </c>
      <c r="AH291" s="1"/>
      <c r="AI291" s="6">
        <v>0</v>
      </c>
      <c r="AJ291" s="6">
        <v>0</v>
      </c>
      <c r="AK291" s="1" t="s">
        <v>795</v>
      </c>
      <c r="AL291" s="1" t="s">
        <v>450</v>
      </c>
      <c r="AM291" s="1"/>
      <c r="AN291" s="1" t="s">
        <v>105</v>
      </c>
      <c r="AO291" s="1"/>
      <c r="AP291" s="1"/>
      <c r="AQ291" s="2"/>
      <c r="AR291" s="1"/>
      <c r="AS291" s="1"/>
      <c r="AT291" s="1"/>
      <c r="AU291" s="1" t="s">
        <v>1023</v>
      </c>
      <c r="AV291" s="7">
        <v>44242.694220579768</v>
      </c>
      <c r="AW291" s="1" t="s">
        <v>549</v>
      </c>
      <c r="AX291" s="6">
        <v>3433.51</v>
      </c>
      <c r="AY291" s="5">
        <v>44197</v>
      </c>
      <c r="AZ291" s="5">
        <v>44561</v>
      </c>
      <c r="BA291" s="5">
        <v>44242</v>
      </c>
      <c r="BB291" s="5">
        <v>44242</v>
      </c>
      <c r="BC291" s="7">
        <v>44561</v>
      </c>
      <c r="BD291" s="1" t="s">
        <v>1044</v>
      </c>
      <c r="BE291" s="1"/>
      <c r="BF291" s="1"/>
      <c r="BG291" s="1" t="s">
        <v>55</v>
      </c>
    </row>
    <row r="292" spans="1:59" x14ac:dyDescent="0.25">
      <c r="A292" s="4">
        <v>287</v>
      </c>
      <c r="B292" s="2" t="str">
        <f>HYPERLINK("https://my.zakupivli.pro/remote/dispatcher/state_purchase_view/23995436", "UA-2021-02-15-000685-c")</f>
        <v>UA-2021-02-15-000685-c</v>
      </c>
      <c r="C292" s="2" t="s">
        <v>777</v>
      </c>
      <c r="D292" s="1" t="s">
        <v>816</v>
      </c>
      <c r="E292" s="1" t="s">
        <v>816</v>
      </c>
      <c r="F292" s="1" t="s">
        <v>255</v>
      </c>
      <c r="G292" s="1" t="s">
        <v>346</v>
      </c>
      <c r="H292" s="1" t="s">
        <v>689</v>
      </c>
      <c r="I292" s="1" t="s">
        <v>974</v>
      </c>
      <c r="J292" s="1" t="s">
        <v>635</v>
      </c>
      <c r="K292" s="1" t="s">
        <v>70</v>
      </c>
      <c r="L292" s="1" t="s">
        <v>57</v>
      </c>
      <c r="M292" s="1" t="s">
        <v>57</v>
      </c>
      <c r="N292" s="1" t="s">
        <v>57</v>
      </c>
      <c r="O292" s="5">
        <v>44242</v>
      </c>
      <c r="P292" s="1"/>
      <c r="Q292" s="1"/>
      <c r="R292" s="1"/>
      <c r="S292" s="1"/>
      <c r="T292" s="1" t="s">
        <v>1019</v>
      </c>
      <c r="U292" s="4">
        <v>1</v>
      </c>
      <c r="V292" s="6">
        <v>690</v>
      </c>
      <c r="W292" s="1" t="s">
        <v>777</v>
      </c>
      <c r="X292" s="1">
        <v>3</v>
      </c>
      <c r="Y292" s="6">
        <v>230</v>
      </c>
      <c r="Z292" s="1" t="s">
        <v>1049</v>
      </c>
      <c r="AA292" s="1" t="s">
        <v>1037</v>
      </c>
      <c r="AB292" s="1" t="s">
        <v>580</v>
      </c>
      <c r="AC292" s="1" t="s">
        <v>974</v>
      </c>
      <c r="AD292" s="1" t="s">
        <v>657</v>
      </c>
      <c r="AE292" s="1" t="s">
        <v>780</v>
      </c>
      <c r="AF292" s="6">
        <v>690</v>
      </c>
      <c r="AG292" s="6">
        <v>230</v>
      </c>
      <c r="AH292" s="1"/>
      <c r="AI292" s="6">
        <v>0</v>
      </c>
      <c r="AJ292" s="6">
        <v>0</v>
      </c>
      <c r="AK292" s="1" t="s">
        <v>954</v>
      </c>
      <c r="AL292" s="1" t="s">
        <v>197</v>
      </c>
      <c r="AM292" s="1"/>
      <c r="AN292" s="1" t="s">
        <v>104</v>
      </c>
      <c r="AO292" s="1"/>
      <c r="AP292" s="1"/>
      <c r="AQ292" s="2"/>
      <c r="AR292" s="1"/>
      <c r="AS292" s="1"/>
      <c r="AT292" s="1"/>
      <c r="AU292" s="1" t="s">
        <v>1023</v>
      </c>
      <c r="AV292" s="7">
        <v>44242.398238481321</v>
      </c>
      <c r="AW292" s="1" t="s">
        <v>158</v>
      </c>
      <c r="AX292" s="6">
        <v>690</v>
      </c>
      <c r="AY292" s="5">
        <v>44238</v>
      </c>
      <c r="AZ292" s="5">
        <v>44561</v>
      </c>
      <c r="BA292" s="5">
        <v>44238</v>
      </c>
      <c r="BB292" s="5">
        <v>44238</v>
      </c>
      <c r="BC292" s="7">
        <v>44561</v>
      </c>
      <c r="BD292" s="1" t="s">
        <v>1044</v>
      </c>
      <c r="BE292" s="1"/>
      <c r="BF292" s="1"/>
      <c r="BG292" s="1" t="s">
        <v>55</v>
      </c>
    </row>
    <row r="293" spans="1:59" x14ac:dyDescent="0.25">
      <c r="A293" s="4">
        <v>288</v>
      </c>
      <c r="B293" s="2" t="str">
        <f>HYPERLINK("https://my.zakupivli.pro/remote/dispatcher/state_purchase_view/23994867", "UA-2021-02-15-000567-c")</f>
        <v>UA-2021-02-15-000567-c</v>
      </c>
      <c r="C293" s="2" t="s">
        <v>777</v>
      </c>
      <c r="D293" s="1" t="s">
        <v>816</v>
      </c>
      <c r="E293" s="1" t="s">
        <v>816</v>
      </c>
      <c r="F293" s="1" t="s">
        <v>255</v>
      </c>
      <c r="G293" s="1" t="s">
        <v>346</v>
      </c>
      <c r="H293" s="1" t="s">
        <v>689</v>
      </c>
      <c r="I293" s="1" t="s">
        <v>974</v>
      </c>
      <c r="J293" s="1" t="s">
        <v>635</v>
      </c>
      <c r="K293" s="1" t="s">
        <v>70</v>
      </c>
      <c r="L293" s="1" t="s">
        <v>57</v>
      </c>
      <c r="M293" s="1" t="s">
        <v>57</v>
      </c>
      <c r="N293" s="1" t="s">
        <v>57</v>
      </c>
      <c r="O293" s="5">
        <v>44242</v>
      </c>
      <c r="P293" s="1"/>
      <c r="Q293" s="1"/>
      <c r="R293" s="1"/>
      <c r="S293" s="1"/>
      <c r="T293" s="1" t="s">
        <v>1019</v>
      </c>
      <c r="U293" s="4">
        <v>1</v>
      </c>
      <c r="V293" s="6">
        <v>980</v>
      </c>
      <c r="W293" s="1" t="s">
        <v>777</v>
      </c>
      <c r="X293" s="1">
        <v>4</v>
      </c>
      <c r="Y293" s="6">
        <v>245</v>
      </c>
      <c r="Z293" s="1" t="s">
        <v>1049</v>
      </c>
      <c r="AA293" s="1" t="s">
        <v>1037</v>
      </c>
      <c r="AB293" s="1" t="s">
        <v>580</v>
      </c>
      <c r="AC293" s="1" t="s">
        <v>974</v>
      </c>
      <c r="AD293" s="1" t="s">
        <v>657</v>
      </c>
      <c r="AE293" s="1" t="s">
        <v>780</v>
      </c>
      <c r="AF293" s="6">
        <v>980</v>
      </c>
      <c r="AG293" s="6">
        <v>245</v>
      </c>
      <c r="AH293" s="1"/>
      <c r="AI293" s="6">
        <v>0</v>
      </c>
      <c r="AJ293" s="6">
        <v>0</v>
      </c>
      <c r="AK293" s="1" t="s">
        <v>954</v>
      </c>
      <c r="AL293" s="1" t="s">
        <v>197</v>
      </c>
      <c r="AM293" s="1"/>
      <c r="AN293" s="1" t="s">
        <v>104</v>
      </c>
      <c r="AO293" s="1"/>
      <c r="AP293" s="1"/>
      <c r="AQ293" s="2"/>
      <c r="AR293" s="1"/>
      <c r="AS293" s="1"/>
      <c r="AT293" s="1"/>
      <c r="AU293" s="1" t="s">
        <v>1023</v>
      </c>
      <c r="AV293" s="7">
        <v>44242.392378254881</v>
      </c>
      <c r="AW293" s="1" t="s">
        <v>214</v>
      </c>
      <c r="AX293" s="6">
        <v>980</v>
      </c>
      <c r="AY293" s="5">
        <v>44238</v>
      </c>
      <c r="AZ293" s="5">
        <v>44561</v>
      </c>
      <c r="BA293" s="5">
        <v>44238</v>
      </c>
      <c r="BB293" s="5">
        <v>44238</v>
      </c>
      <c r="BC293" s="7">
        <v>44561</v>
      </c>
      <c r="BD293" s="1" t="s">
        <v>1044</v>
      </c>
      <c r="BE293" s="1"/>
      <c r="BF293" s="1"/>
      <c r="BG293" s="1" t="s">
        <v>55</v>
      </c>
    </row>
    <row r="294" spans="1:59" x14ac:dyDescent="0.25">
      <c r="A294" s="4">
        <v>289</v>
      </c>
      <c r="B294" s="2" t="str">
        <f>HYPERLINK("https://my.zakupivli.pro/remote/dispatcher/state_purchase_view/23994223", "UA-2021-02-15-000412-c")</f>
        <v>UA-2021-02-15-000412-c</v>
      </c>
      <c r="C294" s="2" t="s">
        <v>777</v>
      </c>
      <c r="D294" s="1" t="s">
        <v>785</v>
      </c>
      <c r="E294" s="1" t="s">
        <v>785</v>
      </c>
      <c r="F294" s="1" t="s">
        <v>255</v>
      </c>
      <c r="G294" s="1" t="s">
        <v>423</v>
      </c>
      <c r="H294" s="1" t="s">
        <v>689</v>
      </c>
      <c r="I294" s="1" t="s">
        <v>974</v>
      </c>
      <c r="J294" s="1" t="s">
        <v>635</v>
      </c>
      <c r="K294" s="1" t="s">
        <v>70</v>
      </c>
      <c r="L294" s="1" t="s">
        <v>57</v>
      </c>
      <c r="M294" s="1" t="s">
        <v>57</v>
      </c>
      <c r="N294" s="1" t="s">
        <v>57</v>
      </c>
      <c r="O294" s="5">
        <v>44242</v>
      </c>
      <c r="P294" s="1"/>
      <c r="Q294" s="1"/>
      <c r="R294" s="1"/>
      <c r="S294" s="1"/>
      <c r="T294" s="1" t="s">
        <v>1019</v>
      </c>
      <c r="U294" s="4">
        <v>1</v>
      </c>
      <c r="V294" s="6">
        <v>17604</v>
      </c>
      <c r="W294" s="1" t="s">
        <v>777</v>
      </c>
      <c r="X294" s="1">
        <v>8</v>
      </c>
      <c r="Y294" s="6">
        <v>2200.5</v>
      </c>
      <c r="Z294" s="1" t="s">
        <v>1049</v>
      </c>
      <c r="AA294" s="1" t="s">
        <v>1037</v>
      </c>
      <c r="AB294" s="1" t="s">
        <v>580</v>
      </c>
      <c r="AC294" s="1" t="s">
        <v>780</v>
      </c>
      <c r="AD294" s="1" t="s">
        <v>657</v>
      </c>
      <c r="AE294" s="1" t="s">
        <v>780</v>
      </c>
      <c r="AF294" s="6">
        <v>17604</v>
      </c>
      <c r="AG294" s="6">
        <v>2200.5</v>
      </c>
      <c r="AH294" s="1"/>
      <c r="AI294" s="6">
        <v>0</v>
      </c>
      <c r="AJ294" s="6">
        <v>0</v>
      </c>
      <c r="AK294" s="1" t="s">
        <v>619</v>
      </c>
      <c r="AL294" s="1" t="s">
        <v>315</v>
      </c>
      <c r="AM294" s="1"/>
      <c r="AN294" s="1" t="s">
        <v>100</v>
      </c>
      <c r="AO294" s="1"/>
      <c r="AP294" s="1"/>
      <c r="AQ294" s="2"/>
      <c r="AR294" s="1"/>
      <c r="AS294" s="1"/>
      <c r="AT294" s="1"/>
      <c r="AU294" s="1" t="s">
        <v>1023</v>
      </c>
      <c r="AV294" s="7">
        <v>44242.384138971895</v>
      </c>
      <c r="AW294" s="1" t="s">
        <v>219</v>
      </c>
      <c r="AX294" s="6">
        <v>17604</v>
      </c>
      <c r="AY294" s="5">
        <v>44238</v>
      </c>
      <c r="AZ294" s="5">
        <v>44266</v>
      </c>
      <c r="BA294" s="5">
        <v>44238</v>
      </c>
      <c r="BB294" s="5">
        <v>44238</v>
      </c>
      <c r="BC294" s="7">
        <v>44561</v>
      </c>
      <c r="BD294" s="1" t="s">
        <v>1044</v>
      </c>
      <c r="BE294" s="1"/>
      <c r="BF294" s="1"/>
      <c r="BG294" s="1" t="s">
        <v>55</v>
      </c>
    </row>
    <row r="295" spans="1:59" x14ac:dyDescent="0.25">
      <c r="A295" s="4">
        <v>290</v>
      </c>
      <c r="B295" s="2" t="str">
        <f>HYPERLINK("https://my.zakupivli.pro/remote/dispatcher/state_purchase_view/23849338", "UA-2021-02-10-002545-a")</f>
        <v>UA-2021-02-10-002545-a</v>
      </c>
      <c r="C295" s="2" t="s">
        <v>777</v>
      </c>
      <c r="D295" s="1" t="s">
        <v>634</v>
      </c>
      <c r="E295" s="1" t="s">
        <v>634</v>
      </c>
      <c r="F295" s="1" t="s">
        <v>255</v>
      </c>
      <c r="G295" s="1" t="s">
        <v>563</v>
      </c>
      <c r="H295" s="1" t="s">
        <v>689</v>
      </c>
      <c r="I295" s="1" t="s">
        <v>974</v>
      </c>
      <c r="J295" s="1" t="s">
        <v>635</v>
      </c>
      <c r="K295" s="1" t="s">
        <v>70</v>
      </c>
      <c r="L295" s="1" t="s">
        <v>57</v>
      </c>
      <c r="M295" s="1" t="s">
        <v>57</v>
      </c>
      <c r="N295" s="1" t="s">
        <v>57</v>
      </c>
      <c r="O295" s="5">
        <v>44237</v>
      </c>
      <c r="P295" s="1"/>
      <c r="Q295" s="1"/>
      <c r="R295" s="1"/>
      <c r="S295" s="1"/>
      <c r="T295" s="1" t="s">
        <v>1019</v>
      </c>
      <c r="U295" s="4">
        <v>1</v>
      </c>
      <c r="V295" s="6">
        <v>2295</v>
      </c>
      <c r="W295" s="1" t="s">
        <v>777</v>
      </c>
      <c r="X295" s="1">
        <v>1.5</v>
      </c>
      <c r="Y295" s="6">
        <v>1530</v>
      </c>
      <c r="Z295" s="1" t="s">
        <v>1034</v>
      </c>
      <c r="AA295" s="1" t="s">
        <v>1037</v>
      </c>
      <c r="AB295" s="1" t="s">
        <v>580</v>
      </c>
      <c r="AC295" s="1" t="s">
        <v>974</v>
      </c>
      <c r="AD295" s="1" t="s">
        <v>657</v>
      </c>
      <c r="AE295" s="1" t="s">
        <v>780</v>
      </c>
      <c r="AF295" s="6">
        <v>2295</v>
      </c>
      <c r="AG295" s="6">
        <v>2295</v>
      </c>
      <c r="AH295" s="1"/>
      <c r="AI295" s="6">
        <v>0</v>
      </c>
      <c r="AJ295" s="6">
        <v>0</v>
      </c>
      <c r="AK295" s="1" t="s">
        <v>713</v>
      </c>
      <c r="AL295" s="1" t="s">
        <v>421</v>
      </c>
      <c r="AM295" s="1"/>
      <c r="AN295" s="1" t="s">
        <v>93</v>
      </c>
      <c r="AO295" s="1"/>
      <c r="AP295" s="1"/>
      <c r="AQ295" s="2"/>
      <c r="AR295" s="1"/>
      <c r="AS295" s="1"/>
      <c r="AT295" s="1"/>
      <c r="AU295" s="1" t="s">
        <v>1023</v>
      </c>
      <c r="AV295" s="7">
        <v>44237.439353490001</v>
      </c>
      <c r="AW295" s="1" t="s">
        <v>508</v>
      </c>
      <c r="AX295" s="6">
        <v>2295</v>
      </c>
      <c r="AY295" s="5">
        <v>44236</v>
      </c>
      <c r="AZ295" s="5">
        <v>44264</v>
      </c>
      <c r="BA295" s="5">
        <v>44236</v>
      </c>
      <c r="BB295" s="5">
        <v>44236</v>
      </c>
      <c r="BC295" s="7">
        <v>44561</v>
      </c>
      <c r="BD295" s="1" t="s">
        <v>1044</v>
      </c>
      <c r="BE295" s="1"/>
      <c r="BF295" s="1"/>
      <c r="BG295" s="1" t="s">
        <v>55</v>
      </c>
    </row>
    <row r="296" spans="1:59" x14ac:dyDescent="0.25">
      <c r="A296" s="4">
        <v>291</v>
      </c>
      <c r="B296" s="2" t="str">
        <f>HYPERLINK("https://my.zakupivli.pro/remote/dispatcher/state_purchase_view/23847857", "UA-2021-02-10-002163-a")</f>
        <v>UA-2021-02-10-002163-a</v>
      </c>
      <c r="C296" s="2" t="s">
        <v>777</v>
      </c>
      <c r="D296" s="1" t="s">
        <v>663</v>
      </c>
      <c r="E296" s="1" t="s">
        <v>663</v>
      </c>
      <c r="F296" s="1" t="s">
        <v>255</v>
      </c>
      <c r="G296" s="1" t="s">
        <v>475</v>
      </c>
      <c r="H296" s="1" t="s">
        <v>689</v>
      </c>
      <c r="I296" s="1" t="s">
        <v>974</v>
      </c>
      <c r="J296" s="1" t="s">
        <v>635</v>
      </c>
      <c r="K296" s="1" t="s">
        <v>70</v>
      </c>
      <c r="L296" s="1" t="s">
        <v>57</v>
      </c>
      <c r="M296" s="1" t="s">
        <v>57</v>
      </c>
      <c r="N296" s="1" t="s">
        <v>57</v>
      </c>
      <c r="O296" s="5">
        <v>44237</v>
      </c>
      <c r="P296" s="1"/>
      <c r="Q296" s="1"/>
      <c r="R296" s="1"/>
      <c r="S296" s="1"/>
      <c r="T296" s="1" t="s">
        <v>1019</v>
      </c>
      <c r="U296" s="4">
        <v>1</v>
      </c>
      <c r="V296" s="6">
        <v>2205</v>
      </c>
      <c r="W296" s="1" t="s">
        <v>777</v>
      </c>
      <c r="X296" s="1">
        <v>14</v>
      </c>
      <c r="Y296" s="6">
        <v>157.5</v>
      </c>
      <c r="Z296" s="1" t="s">
        <v>1049</v>
      </c>
      <c r="AA296" s="1" t="s">
        <v>1037</v>
      </c>
      <c r="AB296" s="1" t="s">
        <v>580</v>
      </c>
      <c r="AC296" s="1" t="s">
        <v>780</v>
      </c>
      <c r="AD296" s="1" t="s">
        <v>657</v>
      </c>
      <c r="AE296" s="1" t="s">
        <v>780</v>
      </c>
      <c r="AF296" s="6">
        <v>2205</v>
      </c>
      <c r="AG296" s="6">
        <v>157.5</v>
      </c>
      <c r="AH296" s="1"/>
      <c r="AI296" s="6">
        <v>0</v>
      </c>
      <c r="AJ296" s="6">
        <v>0</v>
      </c>
      <c r="AK296" s="1" t="s">
        <v>798</v>
      </c>
      <c r="AL296" s="1" t="s">
        <v>448</v>
      </c>
      <c r="AM296" s="1"/>
      <c r="AN296" s="1" t="s">
        <v>131</v>
      </c>
      <c r="AO296" s="1"/>
      <c r="AP296" s="1"/>
      <c r="AQ296" s="2"/>
      <c r="AR296" s="1"/>
      <c r="AS296" s="1"/>
      <c r="AT296" s="1"/>
      <c r="AU296" s="1" t="s">
        <v>1023</v>
      </c>
      <c r="AV296" s="7">
        <v>44237.429790340182</v>
      </c>
      <c r="AW296" s="1" t="s">
        <v>190</v>
      </c>
      <c r="AX296" s="6">
        <v>2205</v>
      </c>
      <c r="AY296" s="5">
        <v>44236</v>
      </c>
      <c r="AZ296" s="5">
        <v>44264</v>
      </c>
      <c r="BA296" s="5">
        <v>44236</v>
      </c>
      <c r="BB296" s="5">
        <v>44236</v>
      </c>
      <c r="BC296" s="7">
        <v>44561</v>
      </c>
      <c r="BD296" s="1" t="s">
        <v>1044</v>
      </c>
      <c r="BE296" s="1"/>
      <c r="BF296" s="1"/>
      <c r="BG296" s="1" t="s">
        <v>55</v>
      </c>
    </row>
    <row r="297" spans="1:59" x14ac:dyDescent="0.25">
      <c r="A297" s="4">
        <v>292</v>
      </c>
      <c r="B297" s="2" t="str">
        <f>HYPERLINK("https://my.zakupivli.pro/remote/dispatcher/state_purchase_view/23846862", "UA-2021-02-10-001844-a")</f>
        <v>UA-2021-02-10-001844-a</v>
      </c>
      <c r="C297" s="2" t="s">
        <v>777</v>
      </c>
      <c r="D297" s="1" t="s">
        <v>832</v>
      </c>
      <c r="E297" s="1" t="s">
        <v>832</v>
      </c>
      <c r="F297" s="1" t="s">
        <v>255</v>
      </c>
      <c r="G297" s="1" t="s">
        <v>566</v>
      </c>
      <c r="H297" s="1" t="s">
        <v>933</v>
      </c>
      <c r="I297" s="1" t="s">
        <v>974</v>
      </c>
      <c r="J297" s="1" t="s">
        <v>635</v>
      </c>
      <c r="K297" s="1" t="s">
        <v>70</v>
      </c>
      <c r="L297" s="1" t="s">
        <v>57</v>
      </c>
      <c r="M297" s="1" t="s">
        <v>57</v>
      </c>
      <c r="N297" s="1" t="s">
        <v>57</v>
      </c>
      <c r="O297" s="5">
        <v>44237</v>
      </c>
      <c r="P297" s="5">
        <v>44237</v>
      </c>
      <c r="Q297" s="5">
        <v>44243</v>
      </c>
      <c r="R297" s="5">
        <v>44243</v>
      </c>
      <c r="S297" s="5">
        <v>44250</v>
      </c>
      <c r="T297" s="1" t="s">
        <v>1020</v>
      </c>
      <c r="U297" s="4">
        <v>1</v>
      </c>
      <c r="V297" s="6">
        <v>199000</v>
      </c>
      <c r="W297" s="1" t="s">
        <v>777</v>
      </c>
      <c r="X297" s="1">
        <v>2</v>
      </c>
      <c r="Y297" s="6">
        <v>99500</v>
      </c>
      <c r="Z297" s="1" t="s">
        <v>1043</v>
      </c>
      <c r="AA297" s="6">
        <v>995</v>
      </c>
      <c r="AB297" s="1" t="s">
        <v>580</v>
      </c>
      <c r="AC297" s="1" t="s">
        <v>974</v>
      </c>
      <c r="AD297" s="1" t="s">
        <v>657</v>
      </c>
      <c r="AE297" s="1" t="s">
        <v>780</v>
      </c>
      <c r="AF297" s="6">
        <v>199000</v>
      </c>
      <c r="AG297" s="6">
        <v>99500</v>
      </c>
      <c r="AH297" s="1" t="s">
        <v>715</v>
      </c>
      <c r="AI297" s="6">
        <v>0</v>
      </c>
      <c r="AJ297" s="6">
        <v>0</v>
      </c>
      <c r="AK297" s="1" t="s">
        <v>715</v>
      </c>
      <c r="AL297" s="1" t="s">
        <v>421</v>
      </c>
      <c r="AM297" s="1" t="s">
        <v>60</v>
      </c>
      <c r="AN297" s="1" t="s">
        <v>7</v>
      </c>
      <c r="AO297" s="1"/>
      <c r="AP297" s="1"/>
      <c r="AQ297" s="2"/>
      <c r="AR297" s="7">
        <v>44251.440692410441</v>
      </c>
      <c r="AS297" s="5">
        <v>44252</v>
      </c>
      <c r="AT297" s="5">
        <v>44271</v>
      </c>
      <c r="AU297" s="1" t="s">
        <v>1023</v>
      </c>
      <c r="AV297" s="7">
        <v>44265.592730793935</v>
      </c>
      <c r="AW297" s="1" t="s">
        <v>108</v>
      </c>
      <c r="AX297" s="6">
        <v>199000</v>
      </c>
      <c r="AY297" s="1"/>
      <c r="AZ297" s="5">
        <v>44561</v>
      </c>
      <c r="BA297" s="5">
        <v>44265</v>
      </c>
      <c r="BB297" s="5">
        <v>44265</v>
      </c>
      <c r="BC297" s="7">
        <v>44561</v>
      </c>
      <c r="BD297" s="1" t="s">
        <v>1044</v>
      </c>
      <c r="BE297" s="1"/>
      <c r="BF297" s="1"/>
      <c r="BG297" s="1" t="s">
        <v>422</v>
      </c>
    </row>
    <row r="298" spans="1:59" x14ac:dyDescent="0.25">
      <c r="A298" s="4">
        <v>293</v>
      </c>
      <c r="B298" s="2" t="str">
        <f>HYPERLINK("https://my.zakupivli.pro/remote/dispatcher/state_purchase_view/23846788", "UA-2021-02-10-001826-a")</f>
        <v>UA-2021-02-10-001826-a</v>
      </c>
      <c r="C298" s="2" t="s">
        <v>777</v>
      </c>
      <c r="D298" s="1" t="s">
        <v>862</v>
      </c>
      <c r="E298" s="1" t="s">
        <v>862</v>
      </c>
      <c r="F298" s="1" t="s">
        <v>255</v>
      </c>
      <c r="G298" s="1" t="s">
        <v>556</v>
      </c>
      <c r="H298" s="1" t="s">
        <v>689</v>
      </c>
      <c r="I298" s="1" t="s">
        <v>974</v>
      </c>
      <c r="J298" s="1" t="s">
        <v>635</v>
      </c>
      <c r="K298" s="1" t="s">
        <v>70</v>
      </c>
      <c r="L298" s="1" t="s">
        <v>57</v>
      </c>
      <c r="M298" s="1" t="s">
        <v>57</v>
      </c>
      <c r="N298" s="1" t="s">
        <v>57</v>
      </c>
      <c r="O298" s="5">
        <v>44237</v>
      </c>
      <c r="P298" s="1"/>
      <c r="Q298" s="1"/>
      <c r="R298" s="1"/>
      <c r="S298" s="1"/>
      <c r="T298" s="1" t="s">
        <v>1019</v>
      </c>
      <c r="U298" s="4">
        <v>1</v>
      </c>
      <c r="V298" s="6">
        <v>7400</v>
      </c>
      <c r="W298" s="1" t="s">
        <v>777</v>
      </c>
      <c r="X298" s="1">
        <v>1</v>
      </c>
      <c r="Y298" s="6">
        <v>7400</v>
      </c>
      <c r="Z298" s="1" t="s">
        <v>1043</v>
      </c>
      <c r="AA298" s="1" t="s">
        <v>1037</v>
      </c>
      <c r="AB298" s="1" t="s">
        <v>580</v>
      </c>
      <c r="AC298" s="1" t="s">
        <v>780</v>
      </c>
      <c r="AD298" s="1" t="s">
        <v>657</v>
      </c>
      <c r="AE298" s="1" t="s">
        <v>780</v>
      </c>
      <c r="AF298" s="6">
        <v>7400</v>
      </c>
      <c r="AG298" s="6">
        <v>7400</v>
      </c>
      <c r="AH298" s="1"/>
      <c r="AI298" s="6">
        <v>0</v>
      </c>
      <c r="AJ298" s="6">
        <v>0</v>
      </c>
      <c r="AK298" s="1" t="s">
        <v>799</v>
      </c>
      <c r="AL298" s="1" t="s">
        <v>64</v>
      </c>
      <c r="AM298" s="1"/>
      <c r="AN298" s="1" t="s">
        <v>88</v>
      </c>
      <c r="AO298" s="1"/>
      <c r="AP298" s="1"/>
      <c r="AQ298" s="2"/>
      <c r="AR298" s="1"/>
      <c r="AS298" s="1"/>
      <c r="AT298" s="1"/>
      <c r="AU298" s="1" t="s">
        <v>1023</v>
      </c>
      <c r="AV298" s="7">
        <v>44237.422977213879</v>
      </c>
      <c r="AW298" s="1" t="s">
        <v>134</v>
      </c>
      <c r="AX298" s="6">
        <v>7400</v>
      </c>
      <c r="AY298" s="5">
        <v>44236</v>
      </c>
      <c r="AZ298" s="5">
        <v>44561</v>
      </c>
      <c r="BA298" s="5">
        <v>44236</v>
      </c>
      <c r="BB298" s="5">
        <v>44236</v>
      </c>
      <c r="BC298" s="7">
        <v>44561</v>
      </c>
      <c r="BD298" s="1" t="s">
        <v>1044</v>
      </c>
      <c r="BE298" s="1"/>
      <c r="BF298" s="1"/>
      <c r="BG298" s="1" t="s">
        <v>55</v>
      </c>
    </row>
    <row r="299" spans="1:59" x14ac:dyDescent="0.25">
      <c r="A299" s="4">
        <v>294</v>
      </c>
      <c r="B299" s="2" t="str">
        <f>HYPERLINK("https://my.zakupivli.pro/remote/dispatcher/state_purchase_view/23846181", "UA-2021-02-10-001678-a")</f>
        <v>UA-2021-02-10-001678-a</v>
      </c>
      <c r="C299" s="2" t="s">
        <v>777</v>
      </c>
      <c r="D299" s="1" t="s">
        <v>852</v>
      </c>
      <c r="E299" s="1" t="s">
        <v>852</v>
      </c>
      <c r="F299" s="1" t="s">
        <v>255</v>
      </c>
      <c r="G299" s="1" t="s">
        <v>517</v>
      </c>
      <c r="H299" s="1" t="s">
        <v>933</v>
      </c>
      <c r="I299" s="1" t="s">
        <v>974</v>
      </c>
      <c r="J299" s="1" t="s">
        <v>635</v>
      </c>
      <c r="K299" s="1" t="s">
        <v>70</v>
      </c>
      <c r="L299" s="1" t="s">
        <v>57</v>
      </c>
      <c r="M299" s="1" t="s">
        <v>57</v>
      </c>
      <c r="N299" s="1" t="s">
        <v>57</v>
      </c>
      <c r="O299" s="5">
        <v>44237</v>
      </c>
      <c r="P299" s="5">
        <v>44237</v>
      </c>
      <c r="Q299" s="5">
        <v>44243</v>
      </c>
      <c r="R299" s="5">
        <v>44243</v>
      </c>
      <c r="S299" s="5">
        <v>44250</v>
      </c>
      <c r="T299" s="1" t="s">
        <v>1020</v>
      </c>
      <c r="U299" s="4">
        <v>1</v>
      </c>
      <c r="V299" s="6">
        <v>199000</v>
      </c>
      <c r="W299" s="1" t="s">
        <v>777</v>
      </c>
      <c r="X299" s="1">
        <v>11</v>
      </c>
      <c r="Y299" s="6">
        <v>18090.91</v>
      </c>
      <c r="Z299" s="1" t="s">
        <v>1043</v>
      </c>
      <c r="AA299" s="6">
        <v>995</v>
      </c>
      <c r="AB299" s="1" t="s">
        <v>580</v>
      </c>
      <c r="AC299" s="1" t="s">
        <v>974</v>
      </c>
      <c r="AD299" s="1" t="s">
        <v>657</v>
      </c>
      <c r="AE299" s="1" t="s">
        <v>780</v>
      </c>
      <c r="AF299" s="6">
        <v>199000</v>
      </c>
      <c r="AG299" s="6">
        <v>18090.909090909092</v>
      </c>
      <c r="AH299" s="1" t="s">
        <v>715</v>
      </c>
      <c r="AI299" s="6">
        <v>0</v>
      </c>
      <c r="AJ299" s="6">
        <v>0</v>
      </c>
      <c r="AK299" s="1" t="s">
        <v>715</v>
      </c>
      <c r="AL299" s="1" t="s">
        <v>421</v>
      </c>
      <c r="AM299" s="1" t="s">
        <v>60</v>
      </c>
      <c r="AN299" s="1" t="s">
        <v>7</v>
      </c>
      <c r="AO299" s="1"/>
      <c r="AP299" s="1"/>
      <c r="AQ299" s="2"/>
      <c r="AR299" s="7">
        <v>44251.438633670579</v>
      </c>
      <c r="AS299" s="5">
        <v>44252</v>
      </c>
      <c r="AT299" s="5">
        <v>44271</v>
      </c>
      <c r="AU299" s="1" t="s">
        <v>1023</v>
      </c>
      <c r="AV299" s="7">
        <v>44265.595727741704</v>
      </c>
      <c r="AW299" s="1" t="s">
        <v>136</v>
      </c>
      <c r="AX299" s="6">
        <v>199000</v>
      </c>
      <c r="AY299" s="1"/>
      <c r="AZ299" s="5">
        <v>44561</v>
      </c>
      <c r="BA299" s="5">
        <v>44265</v>
      </c>
      <c r="BB299" s="5">
        <v>44265</v>
      </c>
      <c r="BC299" s="7">
        <v>44561</v>
      </c>
      <c r="BD299" s="1" t="s">
        <v>1044</v>
      </c>
      <c r="BE299" s="1"/>
      <c r="BF299" s="1"/>
      <c r="BG299" s="1" t="s">
        <v>422</v>
      </c>
    </row>
    <row r="300" spans="1:59" x14ac:dyDescent="0.25">
      <c r="A300" s="4">
        <v>295</v>
      </c>
      <c r="B300" s="2" t="str">
        <f>HYPERLINK("https://my.zakupivli.pro/remote/dispatcher/state_purchase_view/23845837", "UA-2021-02-10-001546-a")</f>
        <v>UA-2021-02-10-001546-a</v>
      </c>
      <c r="C300" s="2" t="s">
        <v>777</v>
      </c>
      <c r="D300" s="1" t="s">
        <v>839</v>
      </c>
      <c r="E300" s="1" t="s">
        <v>839</v>
      </c>
      <c r="F300" s="1" t="s">
        <v>255</v>
      </c>
      <c r="G300" s="1" t="s">
        <v>574</v>
      </c>
      <c r="H300" s="1" t="s">
        <v>933</v>
      </c>
      <c r="I300" s="1" t="s">
        <v>974</v>
      </c>
      <c r="J300" s="1" t="s">
        <v>635</v>
      </c>
      <c r="K300" s="1" t="s">
        <v>70</v>
      </c>
      <c r="L300" s="1" t="s">
        <v>57</v>
      </c>
      <c r="M300" s="1" t="s">
        <v>57</v>
      </c>
      <c r="N300" s="1" t="s">
        <v>57</v>
      </c>
      <c r="O300" s="5">
        <v>44237</v>
      </c>
      <c r="P300" s="5">
        <v>44237</v>
      </c>
      <c r="Q300" s="5">
        <v>44243</v>
      </c>
      <c r="R300" s="5">
        <v>44243</v>
      </c>
      <c r="S300" s="5">
        <v>44250</v>
      </c>
      <c r="T300" s="1" t="s">
        <v>1020</v>
      </c>
      <c r="U300" s="4">
        <v>1</v>
      </c>
      <c r="V300" s="6">
        <v>75000</v>
      </c>
      <c r="W300" s="1" t="s">
        <v>777</v>
      </c>
      <c r="X300" s="1">
        <v>7</v>
      </c>
      <c r="Y300" s="6">
        <v>10714.29</v>
      </c>
      <c r="Z300" s="1" t="s">
        <v>1043</v>
      </c>
      <c r="AA300" s="6">
        <v>375</v>
      </c>
      <c r="AB300" s="1" t="s">
        <v>580</v>
      </c>
      <c r="AC300" s="1" t="s">
        <v>974</v>
      </c>
      <c r="AD300" s="1" t="s">
        <v>657</v>
      </c>
      <c r="AE300" s="1" t="s">
        <v>780</v>
      </c>
      <c r="AF300" s="6">
        <v>75000</v>
      </c>
      <c r="AG300" s="6">
        <v>10714.285714285714</v>
      </c>
      <c r="AH300" s="1" t="s">
        <v>715</v>
      </c>
      <c r="AI300" s="6">
        <v>0</v>
      </c>
      <c r="AJ300" s="6">
        <v>0</v>
      </c>
      <c r="AK300" s="1" t="s">
        <v>715</v>
      </c>
      <c r="AL300" s="1" t="s">
        <v>421</v>
      </c>
      <c r="AM300" s="1" t="s">
        <v>60</v>
      </c>
      <c r="AN300" s="1" t="s">
        <v>7</v>
      </c>
      <c r="AO300" s="1"/>
      <c r="AP300" s="1"/>
      <c r="AQ300" s="2"/>
      <c r="AR300" s="7">
        <v>44251.432657288249</v>
      </c>
      <c r="AS300" s="5">
        <v>44252</v>
      </c>
      <c r="AT300" s="5">
        <v>44271</v>
      </c>
      <c r="AU300" s="1" t="s">
        <v>1023</v>
      </c>
      <c r="AV300" s="7">
        <v>44265.598315940842</v>
      </c>
      <c r="AW300" s="1" t="s">
        <v>116</v>
      </c>
      <c r="AX300" s="6">
        <v>75000</v>
      </c>
      <c r="AY300" s="1"/>
      <c r="AZ300" s="5">
        <v>44561</v>
      </c>
      <c r="BA300" s="5">
        <v>44265</v>
      </c>
      <c r="BB300" s="5">
        <v>44265</v>
      </c>
      <c r="BC300" s="7">
        <v>44561</v>
      </c>
      <c r="BD300" s="1" t="s">
        <v>1044</v>
      </c>
      <c r="BE300" s="1"/>
      <c r="BF300" s="1"/>
      <c r="BG300" s="1" t="s">
        <v>422</v>
      </c>
    </row>
    <row r="301" spans="1:59" x14ac:dyDescent="0.25">
      <c r="A301" s="4">
        <v>296</v>
      </c>
      <c r="B301" s="2" t="str">
        <f>HYPERLINK("https://my.zakupivli.pro/remote/dispatcher/state_purchase_view/23845807", "UA-2021-02-10-001524-a")</f>
        <v>UA-2021-02-10-001524-a</v>
      </c>
      <c r="C301" s="2" t="s">
        <v>777</v>
      </c>
      <c r="D301" s="1" t="s">
        <v>662</v>
      </c>
      <c r="E301" s="1" t="s">
        <v>662</v>
      </c>
      <c r="F301" s="1" t="s">
        <v>255</v>
      </c>
      <c r="G301" s="1" t="s">
        <v>195</v>
      </c>
      <c r="H301" s="1" t="s">
        <v>689</v>
      </c>
      <c r="I301" s="1" t="s">
        <v>974</v>
      </c>
      <c r="J301" s="1" t="s">
        <v>635</v>
      </c>
      <c r="K301" s="1" t="s">
        <v>70</v>
      </c>
      <c r="L301" s="1" t="s">
        <v>57</v>
      </c>
      <c r="M301" s="1" t="s">
        <v>57</v>
      </c>
      <c r="N301" s="1" t="s">
        <v>57</v>
      </c>
      <c r="O301" s="5">
        <v>44237</v>
      </c>
      <c r="P301" s="1"/>
      <c r="Q301" s="1"/>
      <c r="R301" s="1"/>
      <c r="S301" s="1"/>
      <c r="T301" s="1" t="s">
        <v>1019</v>
      </c>
      <c r="U301" s="4">
        <v>1</v>
      </c>
      <c r="V301" s="6">
        <v>867.3</v>
      </c>
      <c r="W301" s="1" t="s">
        <v>777</v>
      </c>
      <c r="X301" s="1">
        <v>1.2</v>
      </c>
      <c r="Y301" s="6">
        <v>722.75</v>
      </c>
      <c r="Z301" s="1" t="s">
        <v>1047</v>
      </c>
      <c r="AA301" s="1" t="s">
        <v>1037</v>
      </c>
      <c r="AB301" s="1" t="s">
        <v>580</v>
      </c>
      <c r="AC301" s="1" t="s">
        <v>780</v>
      </c>
      <c r="AD301" s="1" t="s">
        <v>657</v>
      </c>
      <c r="AE301" s="1" t="s">
        <v>780</v>
      </c>
      <c r="AF301" s="6">
        <v>867.3</v>
      </c>
      <c r="AG301" s="6">
        <v>867.3</v>
      </c>
      <c r="AH301" s="1"/>
      <c r="AI301" s="6">
        <v>0</v>
      </c>
      <c r="AJ301" s="6">
        <v>0</v>
      </c>
      <c r="AK301" s="1" t="s">
        <v>923</v>
      </c>
      <c r="AL301" s="1" t="s">
        <v>369</v>
      </c>
      <c r="AM301" s="1"/>
      <c r="AN301" s="1" t="s">
        <v>91</v>
      </c>
      <c r="AO301" s="1"/>
      <c r="AP301" s="1"/>
      <c r="AQ301" s="2"/>
      <c r="AR301" s="1"/>
      <c r="AS301" s="1"/>
      <c r="AT301" s="1"/>
      <c r="AU301" s="1" t="s">
        <v>1023</v>
      </c>
      <c r="AV301" s="7">
        <v>44237.411078784513</v>
      </c>
      <c r="AW301" s="1" t="s">
        <v>159</v>
      </c>
      <c r="AX301" s="6">
        <v>867.3</v>
      </c>
      <c r="AY301" s="5">
        <v>44236</v>
      </c>
      <c r="AZ301" s="5">
        <v>44264</v>
      </c>
      <c r="BA301" s="5">
        <v>44236</v>
      </c>
      <c r="BB301" s="5">
        <v>44236</v>
      </c>
      <c r="BC301" s="7">
        <v>44561</v>
      </c>
      <c r="BD301" s="1" t="s">
        <v>1044</v>
      </c>
      <c r="BE301" s="1"/>
      <c r="BF301" s="1"/>
      <c r="BG301" s="1" t="s">
        <v>55</v>
      </c>
    </row>
    <row r="302" spans="1:59" x14ac:dyDescent="0.25">
      <c r="A302" s="4">
        <v>297</v>
      </c>
      <c r="B302" s="2" t="str">
        <f>HYPERLINK("https://my.zakupivli.pro/remote/dispatcher/state_purchase_view/23845149", "UA-2021-02-10-001360-a")</f>
        <v>UA-2021-02-10-001360-a</v>
      </c>
      <c r="C302" s="2" t="s">
        <v>777</v>
      </c>
      <c r="D302" s="1" t="s">
        <v>845</v>
      </c>
      <c r="E302" s="1" t="s">
        <v>845</v>
      </c>
      <c r="F302" s="1" t="s">
        <v>255</v>
      </c>
      <c r="G302" s="1" t="s">
        <v>564</v>
      </c>
      <c r="H302" s="1" t="s">
        <v>933</v>
      </c>
      <c r="I302" s="1" t="s">
        <v>974</v>
      </c>
      <c r="J302" s="1" t="s">
        <v>635</v>
      </c>
      <c r="K302" s="1" t="s">
        <v>70</v>
      </c>
      <c r="L302" s="1" t="s">
        <v>57</v>
      </c>
      <c r="M302" s="1" t="s">
        <v>57</v>
      </c>
      <c r="N302" s="1" t="s">
        <v>57</v>
      </c>
      <c r="O302" s="5">
        <v>44237</v>
      </c>
      <c r="P302" s="5">
        <v>44237</v>
      </c>
      <c r="Q302" s="5">
        <v>44243</v>
      </c>
      <c r="R302" s="5">
        <v>44243</v>
      </c>
      <c r="S302" s="5">
        <v>44250</v>
      </c>
      <c r="T302" s="1" t="s">
        <v>1020</v>
      </c>
      <c r="U302" s="4">
        <v>1</v>
      </c>
      <c r="V302" s="6">
        <v>199000</v>
      </c>
      <c r="W302" s="1" t="s">
        <v>777</v>
      </c>
      <c r="X302" s="1">
        <v>8</v>
      </c>
      <c r="Y302" s="6">
        <v>24875</v>
      </c>
      <c r="Z302" s="1" t="s">
        <v>1043</v>
      </c>
      <c r="AA302" s="6">
        <v>995</v>
      </c>
      <c r="AB302" s="1" t="s">
        <v>580</v>
      </c>
      <c r="AC302" s="1" t="s">
        <v>974</v>
      </c>
      <c r="AD302" s="1" t="s">
        <v>657</v>
      </c>
      <c r="AE302" s="1" t="s">
        <v>780</v>
      </c>
      <c r="AF302" s="6">
        <v>199000</v>
      </c>
      <c r="AG302" s="6">
        <v>24875</v>
      </c>
      <c r="AH302" s="1" t="s">
        <v>715</v>
      </c>
      <c r="AI302" s="6">
        <v>0</v>
      </c>
      <c r="AJ302" s="6">
        <v>0</v>
      </c>
      <c r="AK302" s="1" t="s">
        <v>715</v>
      </c>
      <c r="AL302" s="1" t="s">
        <v>421</v>
      </c>
      <c r="AM302" s="1" t="s">
        <v>60</v>
      </c>
      <c r="AN302" s="1" t="s">
        <v>7</v>
      </c>
      <c r="AO302" s="1"/>
      <c r="AP302" s="1"/>
      <c r="AQ302" s="2"/>
      <c r="AR302" s="7">
        <v>44251.429671215868</v>
      </c>
      <c r="AS302" s="5">
        <v>44252</v>
      </c>
      <c r="AT302" s="5">
        <v>44271</v>
      </c>
      <c r="AU302" s="1" t="s">
        <v>1023</v>
      </c>
      <c r="AV302" s="7">
        <v>44265.602255632315</v>
      </c>
      <c r="AW302" s="1" t="s">
        <v>61</v>
      </c>
      <c r="AX302" s="6">
        <v>199000</v>
      </c>
      <c r="AY302" s="1"/>
      <c r="AZ302" s="5">
        <v>44561</v>
      </c>
      <c r="BA302" s="5">
        <v>44265</v>
      </c>
      <c r="BB302" s="5">
        <v>44265</v>
      </c>
      <c r="BC302" s="7">
        <v>44561</v>
      </c>
      <c r="BD302" s="1" t="s">
        <v>1044</v>
      </c>
      <c r="BE302" s="1"/>
      <c r="BF302" s="1"/>
      <c r="BG302" s="1" t="s">
        <v>422</v>
      </c>
    </row>
    <row r="303" spans="1:59" x14ac:dyDescent="0.25">
      <c r="A303" s="4">
        <v>298</v>
      </c>
      <c r="B303" s="2" t="str">
        <f>HYPERLINK("https://my.zakupivli.pro/remote/dispatcher/state_purchase_view/23844629", "UA-2021-02-10-001210-a")</f>
        <v>UA-2021-02-10-001210-a</v>
      </c>
      <c r="C303" s="2" t="s">
        <v>777</v>
      </c>
      <c r="D303" s="1" t="s">
        <v>828</v>
      </c>
      <c r="E303" s="1" t="s">
        <v>828</v>
      </c>
      <c r="F303" s="1" t="s">
        <v>255</v>
      </c>
      <c r="G303" s="1" t="s">
        <v>563</v>
      </c>
      <c r="H303" s="1" t="s">
        <v>933</v>
      </c>
      <c r="I303" s="1" t="s">
        <v>974</v>
      </c>
      <c r="J303" s="1" t="s">
        <v>635</v>
      </c>
      <c r="K303" s="1" t="s">
        <v>70</v>
      </c>
      <c r="L303" s="1" t="s">
        <v>57</v>
      </c>
      <c r="M303" s="1" t="s">
        <v>57</v>
      </c>
      <c r="N303" s="1" t="s">
        <v>57</v>
      </c>
      <c r="O303" s="5">
        <v>44237</v>
      </c>
      <c r="P303" s="5">
        <v>44237</v>
      </c>
      <c r="Q303" s="5">
        <v>44243</v>
      </c>
      <c r="R303" s="5">
        <v>44243</v>
      </c>
      <c r="S303" s="5">
        <v>44250</v>
      </c>
      <c r="T303" s="1" t="s">
        <v>1020</v>
      </c>
      <c r="U303" s="4">
        <v>1</v>
      </c>
      <c r="V303" s="6">
        <v>160000</v>
      </c>
      <c r="W303" s="1" t="s">
        <v>777</v>
      </c>
      <c r="X303" s="1">
        <v>3</v>
      </c>
      <c r="Y303" s="6">
        <v>53333.33</v>
      </c>
      <c r="Z303" s="1" t="s">
        <v>1043</v>
      </c>
      <c r="AA303" s="6">
        <v>800</v>
      </c>
      <c r="AB303" s="1" t="s">
        <v>580</v>
      </c>
      <c r="AC303" s="1" t="s">
        <v>974</v>
      </c>
      <c r="AD303" s="1" t="s">
        <v>657</v>
      </c>
      <c r="AE303" s="1" t="s">
        <v>780</v>
      </c>
      <c r="AF303" s="6">
        <v>160000</v>
      </c>
      <c r="AG303" s="6">
        <v>53333.333333333336</v>
      </c>
      <c r="AH303" s="1" t="s">
        <v>715</v>
      </c>
      <c r="AI303" s="6">
        <v>0</v>
      </c>
      <c r="AJ303" s="6">
        <v>0</v>
      </c>
      <c r="AK303" s="1" t="s">
        <v>715</v>
      </c>
      <c r="AL303" s="1" t="s">
        <v>421</v>
      </c>
      <c r="AM303" s="1" t="s">
        <v>60</v>
      </c>
      <c r="AN303" s="1" t="s">
        <v>7</v>
      </c>
      <c r="AO303" s="1"/>
      <c r="AP303" s="1"/>
      <c r="AQ303" s="2"/>
      <c r="AR303" s="7">
        <v>44251.428007189817</v>
      </c>
      <c r="AS303" s="5">
        <v>44252</v>
      </c>
      <c r="AT303" s="5">
        <v>44271</v>
      </c>
      <c r="AU303" s="1" t="s">
        <v>1023</v>
      </c>
      <c r="AV303" s="7">
        <v>44265.607263999933</v>
      </c>
      <c r="AW303" s="1" t="s">
        <v>117</v>
      </c>
      <c r="AX303" s="6">
        <v>160000</v>
      </c>
      <c r="AY303" s="1"/>
      <c r="AZ303" s="5">
        <v>44561</v>
      </c>
      <c r="BA303" s="5">
        <v>44265</v>
      </c>
      <c r="BB303" s="5">
        <v>44265</v>
      </c>
      <c r="BC303" s="7">
        <v>44561</v>
      </c>
      <c r="BD303" s="1" t="s">
        <v>1044</v>
      </c>
      <c r="BE303" s="1"/>
      <c r="BF303" s="1"/>
      <c r="BG303" s="1" t="s">
        <v>422</v>
      </c>
    </row>
    <row r="304" spans="1:59" x14ac:dyDescent="0.25">
      <c r="A304" s="4">
        <v>299</v>
      </c>
      <c r="B304" s="2" t="str">
        <f>HYPERLINK("https://my.zakupivli.pro/remote/dispatcher/state_purchase_view/23844426", "UA-2021-02-10-001107-a")</f>
        <v>UA-2021-02-10-001107-a</v>
      </c>
      <c r="C304" s="2" t="s">
        <v>777</v>
      </c>
      <c r="D304" s="1" t="s">
        <v>663</v>
      </c>
      <c r="E304" s="1" t="s">
        <v>663</v>
      </c>
      <c r="F304" s="1" t="s">
        <v>255</v>
      </c>
      <c r="G304" s="1" t="s">
        <v>475</v>
      </c>
      <c r="H304" s="1" t="s">
        <v>689</v>
      </c>
      <c r="I304" s="1" t="s">
        <v>974</v>
      </c>
      <c r="J304" s="1" t="s">
        <v>635</v>
      </c>
      <c r="K304" s="1" t="s">
        <v>70</v>
      </c>
      <c r="L304" s="1" t="s">
        <v>57</v>
      </c>
      <c r="M304" s="1" t="s">
        <v>57</v>
      </c>
      <c r="N304" s="1" t="s">
        <v>57</v>
      </c>
      <c r="O304" s="5">
        <v>44237</v>
      </c>
      <c r="P304" s="1"/>
      <c r="Q304" s="1"/>
      <c r="R304" s="1"/>
      <c r="S304" s="1"/>
      <c r="T304" s="1" t="s">
        <v>1019</v>
      </c>
      <c r="U304" s="4">
        <v>1</v>
      </c>
      <c r="V304" s="6">
        <v>666</v>
      </c>
      <c r="W304" s="1" t="s">
        <v>777</v>
      </c>
      <c r="X304" s="1">
        <v>3</v>
      </c>
      <c r="Y304" s="6">
        <v>222</v>
      </c>
      <c r="Z304" s="1" t="s">
        <v>1049</v>
      </c>
      <c r="AA304" s="1" t="s">
        <v>1037</v>
      </c>
      <c r="AB304" s="1" t="s">
        <v>580</v>
      </c>
      <c r="AC304" s="1" t="s">
        <v>780</v>
      </c>
      <c r="AD304" s="1" t="s">
        <v>657</v>
      </c>
      <c r="AE304" s="1" t="s">
        <v>780</v>
      </c>
      <c r="AF304" s="6">
        <v>666</v>
      </c>
      <c r="AG304" s="6">
        <v>222</v>
      </c>
      <c r="AH304" s="1"/>
      <c r="AI304" s="6">
        <v>0</v>
      </c>
      <c r="AJ304" s="6">
        <v>0</v>
      </c>
      <c r="AK304" s="1" t="s">
        <v>798</v>
      </c>
      <c r="AL304" s="1" t="s">
        <v>448</v>
      </c>
      <c r="AM304" s="1"/>
      <c r="AN304" s="1" t="s">
        <v>131</v>
      </c>
      <c r="AO304" s="1"/>
      <c r="AP304" s="1"/>
      <c r="AQ304" s="2"/>
      <c r="AR304" s="1"/>
      <c r="AS304" s="1"/>
      <c r="AT304" s="1"/>
      <c r="AU304" s="1" t="s">
        <v>1023</v>
      </c>
      <c r="AV304" s="7">
        <v>44237.396621953943</v>
      </c>
      <c r="AW304" s="1" t="s">
        <v>176</v>
      </c>
      <c r="AX304" s="6">
        <v>666</v>
      </c>
      <c r="AY304" s="5">
        <v>44236</v>
      </c>
      <c r="AZ304" s="5">
        <v>44264</v>
      </c>
      <c r="BA304" s="5">
        <v>44236</v>
      </c>
      <c r="BB304" s="5">
        <v>44236</v>
      </c>
      <c r="BC304" s="7">
        <v>44561</v>
      </c>
      <c r="BD304" s="1" t="s">
        <v>1044</v>
      </c>
      <c r="BE304" s="1"/>
      <c r="BF304" s="1"/>
      <c r="BG304" s="1" t="s">
        <v>55</v>
      </c>
    </row>
    <row r="305" spans="1:59" x14ac:dyDescent="0.25">
      <c r="A305" s="4">
        <v>300</v>
      </c>
      <c r="B305" s="2" t="str">
        <f>HYPERLINK("https://my.zakupivli.pro/remote/dispatcher/state_purchase_view/23843789", "UA-2021-02-10-000955-a")</f>
        <v>UA-2021-02-10-000955-a</v>
      </c>
      <c r="C305" s="2" t="s">
        <v>777</v>
      </c>
      <c r="D305" s="1" t="s">
        <v>833</v>
      </c>
      <c r="E305" s="1" t="s">
        <v>833</v>
      </c>
      <c r="F305" s="1" t="s">
        <v>255</v>
      </c>
      <c r="G305" s="1" t="s">
        <v>565</v>
      </c>
      <c r="H305" s="1" t="s">
        <v>933</v>
      </c>
      <c r="I305" s="1" t="s">
        <v>974</v>
      </c>
      <c r="J305" s="1" t="s">
        <v>635</v>
      </c>
      <c r="K305" s="1" t="s">
        <v>70</v>
      </c>
      <c r="L305" s="1" t="s">
        <v>57</v>
      </c>
      <c r="M305" s="1" t="s">
        <v>57</v>
      </c>
      <c r="N305" s="1" t="s">
        <v>57</v>
      </c>
      <c r="O305" s="5">
        <v>44237</v>
      </c>
      <c r="P305" s="5">
        <v>44237</v>
      </c>
      <c r="Q305" s="5">
        <v>44243</v>
      </c>
      <c r="R305" s="5">
        <v>44243</v>
      </c>
      <c r="S305" s="5">
        <v>44250</v>
      </c>
      <c r="T305" s="1" t="s">
        <v>1020</v>
      </c>
      <c r="U305" s="4">
        <v>1</v>
      </c>
      <c r="V305" s="6">
        <v>199000</v>
      </c>
      <c r="W305" s="1" t="s">
        <v>777</v>
      </c>
      <c r="X305" s="1">
        <v>2</v>
      </c>
      <c r="Y305" s="6">
        <v>99500</v>
      </c>
      <c r="Z305" s="1" t="s">
        <v>1043</v>
      </c>
      <c r="AA305" s="6">
        <v>995</v>
      </c>
      <c r="AB305" s="1" t="s">
        <v>580</v>
      </c>
      <c r="AC305" s="1" t="s">
        <v>974</v>
      </c>
      <c r="AD305" s="1" t="s">
        <v>657</v>
      </c>
      <c r="AE305" s="1" t="s">
        <v>780</v>
      </c>
      <c r="AF305" s="6">
        <v>199000</v>
      </c>
      <c r="AG305" s="6">
        <v>99500</v>
      </c>
      <c r="AH305" s="1" t="s">
        <v>715</v>
      </c>
      <c r="AI305" s="6">
        <v>0</v>
      </c>
      <c r="AJ305" s="6">
        <v>0</v>
      </c>
      <c r="AK305" s="1" t="s">
        <v>715</v>
      </c>
      <c r="AL305" s="1" t="s">
        <v>421</v>
      </c>
      <c r="AM305" s="1" t="s">
        <v>60</v>
      </c>
      <c r="AN305" s="1" t="s">
        <v>7</v>
      </c>
      <c r="AO305" s="1"/>
      <c r="AP305" s="1"/>
      <c r="AQ305" s="2"/>
      <c r="AR305" s="7">
        <v>44251.421691567462</v>
      </c>
      <c r="AS305" s="5">
        <v>44252</v>
      </c>
      <c r="AT305" s="5">
        <v>44271</v>
      </c>
      <c r="AU305" s="1" t="s">
        <v>1023</v>
      </c>
      <c r="AV305" s="7">
        <v>44265.621924870255</v>
      </c>
      <c r="AW305" s="1" t="s">
        <v>68</v>
      </c>
      <c r="AX305" s="6">
        <v>199000</v>
      </c>
      <c r="AY305" s="1"/>
      <c r="AZ305" s="5">
        <v>44561</v>
      </c>
      <c r="BA305" s="5">
        <v>44265</v>
      </c>
      <c r="BB305" s="5">
        <v>44265</v>
      </c>
      <c r="BC305" s="7">
        <v>44561</v>
      </c>
      <c r="BD305" s="1" t="s">
        <v>1044</v>
      </c>
      <c r="BE305" s="1"/>
      <c r="BF305" s="1"/>
      <c r="BG305" s="1" t="s">
        <v>422</v>
      </c>
    </row>
    <row r="306" spans="1:59" x14ac:dyDescent="0.25">
      <c r="A306" s="4">
        <v>301</v>
      </c>
      <c r="B306" s="2" t="str">
        <f>HYPERLINK("https://my.zakupivli.pro/remote/dispatcher/state_purchase_view/23843749", "UA-2021-02-10-000927-a")</f>
        <v>UA-2021-02-10-000927-a</v>
      </c>
      <c r="C306" s="2" t="s">
        <v>777</v>
      </c>
      <c r="D306" s="1" t="s">
        <v>817</v>
      </c>
      <c r="E306" s="1" t="s">
        <v>817</v>
      </c>
      <c r="F306" s="1" t="s">
        <v>255</v>
      </c>
      <c r="G306" s="1" t="s">
        <v>466</v>
      </c>
      <c r="H306" s="1" t="s">
        <v>689</v>
      </c>
      <c r="I306" s="1" t="s">
        <v>974</v>
      </c>
      <c r="J306" s="1" t="s">
        <v>635</v>
      </c>
      <c r="K306" s="1" t="s">
        <v>70</v>
      </c>
      <c r="L306" s="1" t="s">
        <v>57</v>
      </c>
      <c r="M306" s="1" t="s">
        <v>57</v>
      </c>
      <c r="N306" s="1" t="s">
        <v>57</v>
      </c>
      <c r="O306" s="5">
        <v>44237</v>
      </c>
      <c r="P306" s="1"/>
      <c r="Q306" s="1"/>
      <c r="R306" s="1"/>
      <c r="S306" s="1"/>
      <c r="T306" s="1" t="s">
        <v>1019</v>
      </c>
      <c r="U306" s="4">
        <v>1</v>
      </c>
      <c r="V306" s="6">
        <v>135</v>
      </c>
      <c r="W306" s="1" t="s">
        <v>777</v>
      </c>
      <c r="X306" s="1">
        <v>5</v>
      </c>
      <c r="Y306" s="6">
        <v>27</v>
      </c>
      <c r="Z306" s="1" t="s">
        <v>1033</v>
      </c>
      <c r="AA306" s="1" t="s">
        <v>1037</v>
      </c>
      <c r="AB306" s="1" t="s">
        <v>580</v>
      </c>
      <c r="AC306" s="1" t="s">
        <v>780</v>
      </c>
      <c r="AD306" s="1" t="s">
        <v>657</v>
      </c>
      <c r="AE306" s="1" t="s">
        <v>780</v>
      </c>
      <c r="AF306" s="6">
        <v>135</v>
      </c>
      <c r="AG306" s="6">
        <v>27</v>
      </c>
      <c r="AH306" s="1"/>
      <c r="AI306" s="6">
        <v>0</v>
      </c>
      <c r="AJ306" s="6">
        <v>0</v>
      </c>
      <c r="AK306" s="1" t="s">
        <v>710</v>
      </c>
      <c r="AL306" s="1" t="s">
        <v>326</v>
      </c>
      <c r="AM306" s="1"/>
      <c r="AN306" s="1" t="s">
        <v>110</v>
      </c>
      <c r="AO306" s="1"/>
      <c r="AP306" s="1"/>
      <c r="AQ306" s="2"/>
      <c r="AR306" s="1"/>
      <c r="AS306" s="1"/>
      <c r="AT306" s="1"/>
      <c r="AU306" s="1" t="s">
        <v>1023</v>
      </c>
      <c r="AV306" s="7">
        <v>44237.390669712127</v>
      </c>
      <c r="AW306" s="1" t="s">
        <v>204</v>
      </c>
      <c r="AX306" s="6">
        <v>135</v>
      </c>
      <c r="AY306" s="5">
        <v>44236</v>
      </c>
      <c r="AZ306" s="5">
        <v>44264</v>
      </c>
      <c r="BA306" s="5">
        <v>44236</v>
      </c>
      <c r="BB306" s="5">
        <v>44236</v>
      </c>
      <c r="BC306" s="7">
        <v>44561</v>
      </c>
      <c r="BD306" s="1" t="s">
        <v>1044</v>
      </c>
      <c r="BE306" s="1"/>
      <c r="BF306" s="1"/>
      <c r="BG306" s="1" t="s">
        <v>55</v>
      </c>
    </row>
    <row r="307" spans="1:59" x14ac:dyDescent="0.25">
      <c r="A307" s="4">
        <v>302</v>
      </c>
      <c r="B307" s="2" t="str">
        <f>HYPERLINK("https://my.zakupivli.pro/remote/dispatcher/state_purchase_view/23843222", "UA-2021-02-10-000760-a")</f>
        <v>UA-2021-02-10-000760-a</v>
      </c>
      <c r="C307" s="2" t="s">
        <v>777</v>
      </c>
      <c r="D307" s="1" t="s">
        <v>853</v>
      </c>
      <c r="E307" s="1" t="s">
        <v>853</v>
      </c>
      <c r="F307" s="1" t="s">
        <v>255</v>
      </c>
      <c r="G307" s="1" t="s">
        <v>491</v>
      </c>
      <c r="H307" s="1" t="s">
        <v>933</v>
      </c>
      <c r="I307" s="1" t="s">
        <v>974</v>
      </c>
      <c r="J307" s="1" t="s">
        <v>635</v>
      </c>
      <c r="K307" s="1" t="s">
        <v>70</v>
      </c>
      <c r="L307" s="1" t="s">
        <v>57</v>
      </c>
      <c r="M307" s="1" t="s">
        <v>57</v>
      </c>
      <c r="N307" s="1" t="s">
        <v>133</v>
      </c>
      <c r="O307" s="5">
        <v>44237</v>
      </c>
      <c r="P307" s="5">
        <v>44237</v>
      </c>
      <c r="Q307" s="5">
        <v>44243</v>
      </c>
      <c r="R307" s="5">
        <v>44243</v>
      </c>
      <c r="S307" s="5">
        <v>44250</v>
      </c>
      <c r="T307" s="7">
        <v>44251.520439814813</v>
      </c>
      <c r="U307" s="4">
        <v>3</v>
      </c>
      <c r="V307" s="6">
        <v>199000</v>
      </c>
      <c r="W307" s="1" t="s">
        <v>777</v>
      </c>
      <c r="X307" s="1">
        <v>1</v>
      </c>
      <c r="Y307" s="6">
        <v>199000</v>
      </c>
      <c r="Z307" s="1" t="s">
        <v>1043</v>
      </c>
      <c r="AA307" s="6">
        <v>995</v>
      </c>
      <c r="AB307" s="1" t="s">
        <v>580</v>
      </c>
      <c r="AC307" s="1" t="s">
        <v>974</v>
      </c>
      <c r="AD307" s="1" t="s">
        <v>657</v>
      </c>
      <c r="AE307" s="1" t="s">
        <v>780</v>
      </c>
      <c r="AF307" s="6">
        <v>139990</v>
      </c>
      <c r="AG307" s="6">
        <v>139990</v>
      </c>
      <c r="AH307" s="1" t="s">
        <v>945</v>
      </c>
      <c r="AI307" s="6">
        <v>59010</v>
      </c>
      <c r="AJ307" s="6">
        <v>0.2965326633165829</v>
      </c>
      <c r="AK307" s="1" t="s">
        <v>945</v>
      </c>
      <c r="AL307" s="1" t="s">
        <v>441</v>
      </c>
      <c r="AM307" s="1" t="s">
        <v>589</v>
      </c>
      <c r="AN307" s="1" t="s">
        <v>406</v>
      </c>
      <c r="AO307" s="6">
        <v>59010</v>
      </c>
      <c r="AP307" s="6">
        <v>0.2965326633165829</v>
      </c>
      <c r="AQ307" s="2" t="str">
        <f>HYPERLINK("https://auction.openprocurement.org/tenders/48e53acfc6984c789e14818d0e4bef4a")</f>
        <v>https://auction.openprocurement.org/tenders/48e53acfc6984c789e14818d0e4bef4a</v>
      </c>
      <c r="AR307" s="7">
        <v>44257.386021939164</v>
      </c>
      <c r="AS307" s="5">
        <v>44258</v>
      </c>
      <c r="AT307" s="5">
        <v>44277</v>
      </c>
      <c r="AU307" s="1" t="s">
        <v>1023</v>
      </c>
      <c r="AV307" s="7">
        <v>44273.576078546888</v>
      </c>
      <c r="AW307" s="1" t="s">
        <v>147</v>
      </c>
      <c r="AX307" s="6">
        <v>139990</v>
      </c>
      <c r="AY307" s="1"/>
      <c r="AZ307" s="5">
        <v>44561</v>
      </c>
      <c r="BA307" s="5">
        <v>44273</v>
      </c>
      <c r="BB307" s="5">
        <v>44273</v>
      </c>
      <c r="BC307" s="7">
        <v>44561</v>
      </c>
      <c r="BD307" s="1" t="s">
        <v>1044</v>
      </c>
      <c r="BE307" s="1"/>
      <c r="BF307" s="1"/>
      <c r="BG307" s="1" t="s">
        <v>442</v>
      </c>
    </row>
    <row r="308" spans="1:59" x14ac:dyDescent="0.25">
      <c r="A308" s="4">
        <v>303</v>
      </c>
      <c r="B308" s="2" t="str">
        <f>HYPERLINK("https://my.zakupivli.pro/remote/dispatcher/state_purchase_view/23842784", "UA-2021-02-10-000629-a")</f>
        <v>UA-2021-02-10-000629-a</v>
      </c>
      <c r="C308" s="2" t="s">
        <v>777</v>
      </c>
      <c r="D308" s="1" t="s">
        <v>810</v>
      </c>
      <c r="E308" s="1" t="s">
        <v>810</v>
      </c>
      <c r="F308" s="1" t="s">
        <v>255</v>
      </c>
      <c r="G308" s="1" t="s">
        <v>492</v>
      </c>
      <c r="H308" s="1" t="s">
        <v>689</v>
      </c>
      <c r="I308" s="1" t="s">
        <v>974</v>
      </c>
      <c r="J308" s="1" t="s">
        <v>635</v>
      </c>
      <c r="K308" s="1" t="s">
        <v>70</v>
      </c>
      <c r="L308" s="1" t="s">
        <v>57</v>
      </c>
      <c r="M308" s="1" t="s">
        <v>57</v>
      </c>
      <c r="N308" s="1" t="s">
        <v>57</v>
      </c>
      <c r="O308" s="5">
        <v>44237</v>
      </c>
      <c r="P308" s="1"/>
      <c r="Q308" s="1"/>
      <c r="R308" s="1"/>
      <c r="S308" s="1"/>
      <c r="T308" s="1" t="s">
        <v>1019</v>
      </c>
      <c r="U308" s="4">
        <v>1</v>
      </c>
      <c r="V308" s="6">
        <v>2865</v>
      </c>
      <c r="W308" s="1" t="s">
        <v>777</v>
      </c>
      <c r="X308" s="1">
        <v>1</v>
      </c>
      <c r="Y308" s="6">
        <v>2865</v>
      </c>
      <c r="Z308" s="1" t="s">
        <v>1043</v>
      </c>
      <c r="AA308" s="1" t="s">
        <v>1037</v>
      </c>
      <c r="AB308" s="1" t="s">
        <v>580</v>
      </c>
      <c r="AC308" s="1" t="s">
        <v>780</v>
      </c>
      <c r="AD308" s="1" t="s">
        <v>657</v>
      </c>
      <c r="AE308" s="1" t="s">
        <v>780</v>
      </c>
      <c r="AF308" s="6">
        <v>2865</v>
      </c>
      <c r="AG308" s="6">
        <v>2865</v>
      </c>
      <c r="AH308" s="1"/>
      <c r="AI308" s="6">
        <v>0</v>
      </c>
      <c r="AJ308" s="6">
        <v>0</v>
      </c>
      <c r="AK308" s="1" t="s">
        <v>924</v>
      </c>
      <c r="AL308" s="1" t="s">
        <v>324</v>
      </c>
      <c r="AM308" s="1"/>
      <c r="AN308" s="1" t="s">
        <v>122</v>
      </c>
      <c r="AO308" s="1"/>
      <c r="AP308" s="1"/>
      <c r="AQ308" s="2"/>
      <c r="AR308" s="1"/>
      <c r="AS308" s="1"/>
      <c r="AT308" s="1"/>
      <c r="AU308" s="1" t="s">
        <v>1023</v>
      </c>
      <c r="AV308" s="7">
        <v>44237.379964484782</v>
      </c>
      <c r="AW308" s="1" t="s">
        <v>135</v>
      </c>
      <c r="AX308" s="6">
        <v>2865</v>
      </c>
      <c r="AY308" s="5">
        <v>44236</v>
      </c>
      <c r="AZ308" s="5">
        <v>44561</v>
      </c>
      <c r="BA308" s="5">
        <v>44236</v>
      </c>
      <c r="BB308" s="5">
        <v>44236</v>
      </c>
      <c r="BC308" s="7">
        <v>44561</v>
      </c>
      <c r="BD308" s="1" t="s">
        <v>1044</v>
      </c>
      <c r="BE308" s="1"/>
      <c r="BF308" s="1"/>
      <c r="BG308" s="1" t="s">
        <v>55</v>
      </c>
    </row>
    <row r="309" spans="1:59" x14ac:dyDescent="0.25">
      <c r="A309" s="4">
        <v>304</v>
      </c>
      <c r="B309" s="2" t="str">
        <f>HYPERLINK("https://my.zakupivli.pro/remote/dispatcher/state_purchase_view/23842237", "UA-2021-02-10-000460-a")</f>
        <v>UA-2021-02-10-000460-a</v>
      </c>
      <c r="C309" s="2" t="s">
        <v>777</v>
      </c>
      <c r="D309" s="1" t="s">
        <v>863</v>
      </c>
      <c r="E309" s="1" t="s">
        <v>863</v>
      </c>
      <c r="F309" s="1" t="s">
        <v>255</v>
      </c>
      <c r="G309" s="1" t="s">
        <v>524</v>
      </c>
      <c r="H309" s="1" t="s">
        <v>689</v>
      </c>
      <c r="I309" s="1" t="s">
        <v>974</v>
      </c>
      <c r="J309" s="1" t="s">
        <v>635</v>
      </c>
      <c r="K309" s="1" t="s">
        <v>70</v>
      </c>
      <c r="L309" s="1" t="s">
        <v>57</v>
      </c>
      <c r="M309" s="1" t="s">
        <v>57</v>
      </c>
      <c r="N309" s="1" t="s">
        <v>57</v>
      </c>
      <c r="O309" s="5">
        <v>44237</v>
      </c>
      <c r="P309" s="1"/>
      <c r="Q309" s="1"/>
      <c r="R309" s="1"/>
      <c r="S309" s="1"/>
      <c r="T309" s="1" t="s">
        <v>1019</v>
      </c>
      <c r="U309" s="4">
        <v>1</v>
      </c>
      <c r="V309" s="6">
        <v>760.79</v>
      </c>
      <c r="W309" s="1" t="s">
        <v>777</v>
      </c>
      <c r="X309" s="1">
        <v>397</v>
      </c>
      <c r="Y309" s="6">
        <v>1.92</v>
      </c>
      <c r="Z309" s="1" t="s">
        <v>1030</v>
      </c>
      <c r="AA309" s="1" t="s">
        <v>1037</v>
      </c>
      <c r="AB309" s="1" t="s">
        <v>580</v>
      </c>
      <c r="AC309" s="1" t="s">
        <v>974</v>
      </c>
      <c r="AD309" s="1" t="s">
        <v>657</v>
      </c>
      <c r="AE309" s="1" t="s">
        <v>780</v>
      </c>
      <c r="AF309" s="6">
        <v>760.79</v>
      </c>
      <c r="AG309" s="6">
        <v>1.9163476070528966</v>
      </c>
      <c r="AH309" s="1"/>
      <c r="AI309" s="6">
        <v>0</v>
      </c>
      <c r="AJ309" s="6">
        <v>0</v>
      </c>
      <c r="AK309" s="1" t="s">
        <v>602</v>
      </c>
      <c r="AL309" s="1" t="s">
        <v>59</v>
      </c>
      <c r="AM309" s="1"/>
      <c r="AN309" s="1" t="s">
        <v>106</v>
      </c>
      <c r="AO309" s="1"/>
      <c r="AP309" s="1"/>
      <c r="AQ309" s="2"/>
      <c r="AR309" s="1"/>
      <c r="AS309" s="1"/>
      <c r="AT309" s="1"/>
      <c r="AU309" s="1" t="s">
        <v>1023</v>
      </c>
      <c r="AV309" s="7">
        <v>44237.371553826044</v>
      </c>
      <c r="AW309" s="1" t="s">
        <v>547</v>
      </c>
      <c r="AX309" s="6">
        <v>760.79</v>
      </c>
      <c r="AY309" s="5">
        <v>44197</v>
      </c>
      <c r="AZ309" s="5">
        <v>44561</v>
      </c>
      <c r="BA309" s="5">
        <v>44235</v>
      </c>
      <c r="BB309" s="5">
        <v>44235</v>
      </c>
      <c r="BC309" s="7">
        <v>44561</v>
      </c>
      <c r="BD309" s="1" t="s">
        <v>1044</v>
      </c>
      <c r="BE309" s="1"/>
      <c r="BF309" s="1"/>
      <c r="BG309" s="1" t="s">
        <v>55</v>
      </c>
    </row>
    <row r="310" spans="1:59" x14ac:dyDescent="0.25">
      <c r="A310" s="4">
        <v>305</v>
      </c>
      <c r="B310" s="2" t="str">
        <f>HYPERLINK("https://my.zakupivli.pro/remote/dispatcher/state_purchase_view/23841742", "UA-2021-02-10-000315-a")</f>
        <v>UA-2021-02-10-000315-a</v>
      </c>
      <c r="C310" s="2" t="s">
        <v>777</v>
      </c>
      <c r="D310" s="1" t="s">
        <v>847</v>
      </c>
      <c r="E310" s="1" t="s">
        <v>847</v>
      </c>
      <c r="F310" s="1" t="s">
        <v>255</v>
      </c>
      <c r="G310" s="1" t="s">
        <v>523</v>
      </c>
      <c r="H310" s="1" t="s">
        <v>689</v>
      </c>
      <c r="I310" s="1" t="s">
        <v>974</v>
      </c>
      <c r="J310" s="1" t="s">
        <v>635</v>
      </c>
      <c r="K310" s="1" t="s">
        <v>70</v>
      </c>
      <c r="L310" s="1" t="s">
        <v>57</v>
      </c>
      <c r="M310" s="1" t="s">
        <v>57</v>
      </c>
      <c r="N310" s="1" t="s">
        <v>57</v>
      </c>
      <c r="O310" s="5">
        <v>44237</v>
      </c>
      <c r="P310" s="1"/>
      <c r="Q310" s="1"/>
      <c r="R310" s="1"/>
      <c r="S310" s="1"/>
      <c r="T310" s="1" t="s">
        <v>1019</v>
      </c>
      <c r="U310" s="4">
        <v>1</v>
      </c>
      <c r="V310" s="6">
        <v>38428.71</v>
      </c>
      <c r="W310" s="1" t="s">
        <v>777</v>
      </c>
      <c r="X310" s="1">
        <v>39035</v>
      </c>
      <c r="Y310" s="6">
        <v>0.98</v>
      </c>
      <c r="Z310" s="1" t="s">
        <v>1030</v>
      </c>
      <c r="AA310" s="1" t="s">
        <v>1037</v>
      </c>
      <c r="AB310" s="1" t="s">
        <v>580</v>
      </c>
      <c r="AC310" s="1" t="s">
        <v>974</v>
      </c>
      <c r="AD310" s="1" t="s">
        <v>657</v>
      </c>
      <c r="AE310" s="1" t="s">
        <v>780</v>
      </c>
      <c r="AF310" s="6">
        <v>38428.71</v>
      </c>
      <c r="AG310" s="6">
        <v>0.98446804150121681</v>
      </c>
      <c r="AH310" s="1"/>
      <c r="AI310" s="6">
        <v>0</v>
      </c>
      <c r="AJ310" s="6">
        <v>0</v>
      </c>
      <c r="AK310" s="1" t="s">
        <v>602</v>
      </c>
      <c r="AL310" s="1" t="s">
        <v>59</v>
      </c>
      <c r="AM310" s="1"/>
      <c r="AN310" s="1" t="s">
        <v>106</v>
      </c>
      <c r="AO310" s="1"/>
      <c r="AP310" s="1"/>
      <c r="AQ310" s="2"/>
      <c r="AR310" s="1"/>
      <c r="AS310" s="1"/>
      <c r="AT310" s="1"/>
      <c r="AU310" s="1" t="s">
        <v>1023</v>
      </c>
      <c r="AV310" s="7">
        <v>44237.363300299025</v>
      </c>
      <c r="AW310" s="1" t="s">
        <v>548</v>
      </c>
      <c r="AX310" s="6">
        <v>38428.71</v>
      </c>
      <c r="AY310" s="5">
        <v>44197</v>
      </c>
      <c r="AZ310" s="5">
        <v>44561</v>
      </c>
      <c r="BA310" s="5">
        <v>44235</v>
      </c>
      <c r="BB310" s="5">
        <v>44235</v>
      </c>
      <c r="BC310" s="7">
        <v>44561</v>
      </c>
      <c r="BD310" s="1" t="s">
        <v>1044</v>
      </c>
      <c r="BE310" s="1"/>
      <c r="BF310" s="1"/>
      <c r="BG310" s="1" t="s">
        <v>55</v>
      </c>
    </row>
    <row r="311" spans="1:59" x14ac:dyDescent="0.25">
      <c r="A311" s="4">
        <v>306</v>
      </c>
      <c r="B311" s="2" t="str">
        <f>HYPERLINK("https://my.zakupivli.pro/remote/dispatcher/state_purchase_view/23841204", "UA-2021-02-10-000135-a")</f>
        <v>UA-2021-02-10-000135-a</v>
      </c>
      <c r="C311" s="2" t="s">
        <v>777</v>
      </c>
      <c r="D311" s="1" t="s">
        <v>685</v>
      </c>
      <c r="E311" s="1" t="s">
        <v>685</v>
      </c>
      <c r="F311" s="1" t="s">
        <v>255</v>
      </c>
      <c r="G311" s="1" t="s">
        <v>288</v>
      </c>
      <c r="H311" s="1" t="s">
        <v>689</v>
      </c>
      <c r="I311" s="1" t="s">
        <v>974</v>
      </c>
      <c r="J311" s="1" t="s">
        <v>635</v>
      </c>
      <c r="K311" s="1" t="s">
        <v>70</v>
      </c>
      <c r="L311" s="1" t="s">
        <v>57</v>
      </c>
      <c r="M311" s="1" t="s">
        <v>57</v>
      </c>
      <c r="N311" s="1" t="s">
        <v>57</v>
      </c>
      <c r="O311" s="5">
        <v>44237</v>
      </c>
      <c r="P311" s="1"/>
      <c r="Q311" s="1"/>
      <c r="R311" s="1"/>
      <c r="S311" s="1"/>
      <c r="T311" s="1" t="s">
        <v>1019</v>
      </c>
      <c r="U311" s="4">
        <v>1</v>
      </c>
      <c r="V311" s="6">
        <v>126</v>
      </c>
      <c r="W311" s="1" t="s">
        <v>777</v>
      </c>
      <c r="X311" s="1">
        <v>1</v>
      </c>
      <c r="Y311" s="6">
        <v>126</v>
      </c>
      <c r="Z311" s="1" t="s">
        <v>1028</v>
      </c>
      <c r="AA311" s="1" t="s">
        <v>1037</v>
      </c>
      <c r="AB311" s="1" t="s">
        <v>580</v>
      </c>
      <c r="AC311" s="1" t="s">
        <v>780</v>
      </c>
      <c r="AD311" s="1" t="s">
        <v>657</v>
      </c>
      <c r="AE311" s="1" t="s">
        <v>780</v>
      </c>
      <c r="AF311" s="6">
        <v>126</v>
      </c>
      <c r="AG311" s="6">
        <v>126</v>
      </c>
      <c r="AH311" s="1"/>
      <c r="AI311" s="6">
        <v>0</v>
      </c>
      <c r="AJ311" s="6">
        <v>0</v>
      </c>
      <c r="AK311" s="1" t="s">
        <v>799</v>
      </c>
      <c r="AL311" s="1" t="s">
        <v>64</v>
      </c>
      <c r="AM311" s="1"/>
      <c r="AN311" s="1" t="s">
        <v>88</v>
      </c>
      <c r="AO311" s="1"/>
      <c r="AP311" s="1"/>
      <c r="AQ311" s="2"/>
      <c r="AR311" s="1"/>
      <c r="AS311" s="1"/>
      <c r="AT311" s="1"/>
      <c r="AU311" s="1" t="s">
        <v>1023</v>
      </c>
      <c r="AV311" s="7">
        <v>44237.34780662207</v>
      </c>
      <c r="AW311" s="1" t="s">
        <v>248</v>
      </c>
      <c r="AX311" s="6">
        <v>126</v>
      </c>
      <c r="AY311" s="5">
        <v>44235</v>
      </c>
      <c r="AZ311" s="5">
        <v>44561</v>
      </c>
      <c r="BA311" s="5">
        <v>44235</v>
      </c>
      <c r="BB311" s="5">
        <v>44235</v>
      </c>
      <c r="BC311" s="7">
        <v>44561</v>
      </c>
      <c r="BD311" s="1" t="s">
        <v>1044</v>
      </c>
      <c r="BE311" s="1"/>
      <c r="BF311" s="1"/>
      <c r="BG311" s="1" t="s">
        <v>55</v>
      </c>
    </row>
    <row r="312" spans="1:59" x14ac:dyDescent="0.25">
      <c r="A312" s="4">
        <v>307</v>
      </c>
      <c r="B312" s="2" t="str">
        <f>HYPERLINK("https://my.zakupivli.pro/remote/dispatcher/state_purchase_view/23744531", "UA-2021-02-08-001821-a")</f>
        <v>UA-2021-02-08-001821-a</v>
      </c>
      <c r="C312" s="2" t="s">
        <v>777</v>
      </c>
      <c r="D312" s="1" t="s">
        <v>834</v>
      </c>
      <c r="E312" s="1" t="s">
        <v>834</v>
      </c>
      <c r="F312" s="1" t="s">
        <v>255</v>
      </c>
      <c r="G312" s="1" t="s">
        <v>565</v>
      </c>
      <c r="H312" s="1" t="s">
        <v>933</v>
      </c>
      <c r="I312" s="1" t="s">
        <v>974</v>
      </c>
      <c r="J312" s="1" t="s">
        <v>635</v>
      </c>
      <c r="K312" s="1" t="s">
        <v>70</v>
      </c>
      <c r="L312" s="1" t="s">
        <v>57</v>
      </c>
      <c r="M312" s="1" t="s">
        <v>57</v>
      </c>
      <c r="N312" s="1" t="s">
        <v>57</v>
      </c>
      <c r="O312" s="5">
        <v>44235</v>
      </c>
      <c r="P312" s="5">
        <v>44235</v>
      </c>
      <c r="Q312" s="5">
        <v>44239</v>
      </c>
      <c r="R312" s="5">
        <v>44239</v>
      </c>
      <c r="S312" s="5">
        <v>44251</v>
      </c>
      <c r="T312" s="1" t="s">
        <v>1020</v>
      </c>
      <c r="U312" s="4">
        <v>1</v>
      </c>
      <c r="V312" s="6">
        <v>100000</v>
      </c>
      <c r="W312" s="1" t="s">
        <v>777</v>
      </c>
      <c r="X312" s="1">
        <v>1</v>
      </c>
      <c r="Y312" s="6">
        <v>100000</v>
      </c>
      <c r="Z312" s="1" t="s">
        <v>1043</v>
      </c>
      <c r="AA312" s="6">
        <v>500</v>
      </c>
      <c r="AB312" s="1" t="s">
        <v>580</v>
      </c>
      <c r="AC312" s="1" t="s">
        <v>974</v>
      </c>
      <c r="AD312" s="1" t="s">
        <v>657</v>
      </c>
      <c r="AE312" s="1" t="s">
        <v>780</v>
      </c>
      <c r="AF312" s="6">
        <v>100000</v>
      </c>
      <c r="AG312" s="6">
        <v>100000</v>
      </c>
      <c r="AH312" s="1" t="s">
        <v>715</v>
      </c>
      <c r="AI312" s="6">
        <v>0</v>
      </c>
      <c r="AJ312" s="6">
        <v>0</v>
      </c>
      <c r="AK312" s="1" t="s">
        <v>715</v>
      </c>
      <c r="AL312" s="1" t="s">
        <v>421</v>
      </c>
      <c r="AM312" s="1" t="s">
        <v>60</v>
      </c>
      <c r="AN312" s="1" t="s">
        <v>7</v>
      </c>
      <c r="AO312" s="1"/>
      <c r="AP312" s="1"/>
      <c r="AQ312" s="2"/>
      <c r="AR312" s="7">
        <v>44252.469998119639</v>
      </c>
      <c r="AS312" s="5">
        <v>44253</v>
      </c>
      <c r="AT312" s="5">
        <v>44272</v>
      </c>
      <c r="AU312" s="1" t="s">
        <v>1023</v>
      </c>
      <c r="AV312" s="7">
        <v>44265.588664266354</v>
      </c>
      <c r="AW312" s="1" t="s">
        <v>78</v>
      </c>
      <c r="AX312" s="6">
        <v>100000</v>
      </c>
      <c r="AY312" s="1"/>
      <c r="AZ312" s="5">
        <v>44561</v>
      </c>
      <c r="BA312" s="5">
        <v>44265</v>
      </c>
      <c r="BB312" s="5">
        <v>44265</v>
      </c>
      <c r="BC312" s="7">
        <v>44561</v>
      </c>
      <c r="BD312" s="1" t="s">
        <v>1044</v>
      </c>
      <c r="BE312" s="1"/>
      <c r="BF312" s="1"/>
      <c r="BG312" s="1" t="s">
        <v>422</v>
      </c>
    </row>
    <row r="313" spans="1:59" x14ac:dyDescent="0.25">
      <c r="A313" s="4">
        <v>308</v>
      </c>
      <c r="B313" s="2" t="str">
        <f>HYPERLINK("https://my.zakupivli.pro/remote/dispatcher/state_purchase_view/23630771", "UA-2021-02-04-000933-a")</f>
        <v>UA-2021-02-04-000933-a</v>
      </c>
      <c r="C313" s="2" t="s">
        <v>777</v>
      </c>
      <c r="D313" s="1" t="s">
        <v>813</v>
      </c>
      <c r="E313" s="1" t="s">
        <v>813</v>
      </c>
      <c r="F313" s="1" t="s">
        <v>255</v>
      </c>
      <c r="G313" s="1" t="s">
        <v>288</v>
      </c>
      <c r="H313" s="1" t="s">
        <v>689</v>
      </c>
      <c r="I313" s="1" t="s">
        <v>974</v>
      </c>
      <c r="J313" s="1" t="s">
        <v>635</v>
      </c>
      <c r="K313" s="1" t="s">
        <v>70</v>
      </c>
      <c r="L313" s="1" t="s">
        <v>57</v>
      </c>
      <c r="M313" s="1" t="s">
        <v>57</v>
      </c>
      <c r="N313" s="1" t="s">
        <v>57</v>
      </c>
      <c r="O313" s="5">
        <v>44231</v>
      </c>
      <c r="P313" s="1"/>
      <c r="Q313" s="1"/>
      <c r="R313" s="1"/>
      <c r="S313" s="1"/>
      <c r="T313" s="1" t="s">
        <v>1019</v>
      </c>
      <c r="U313" s="4">
        <v>1</v>
      </c>
      <c r="V313" s="6">
        <v>9860.7000000000007</v>
      </c>
      <c r="W313" s="1" t="s">
        <v>777</v>
      </c>
      <c r="X313" s="1">
        <v>3</v>
      </c>
      <c r="Y313" s="6">
        <v>3286.9</v>
      </c>
      <c r="Z313" s="1" t="s">
        <v>1028</v>
      </c>
      <c r="AA313" s="1" t="s">
        <v>1037</v>
      </c>
      <c r="AB313" s="1" t="s">
        <v>580</v>
      </c>
      <c r="AC313" s="1" t="s">
        <v>780</v>
      </c>
      <c r="AD313" s="1" t="s">
        <v>657</v>
      </c>
      <c r="AE313" s="1" t="s">
        <v>780</v>
      </c>
      <c r="AF313" s="6">
        <v>9860.7000000000007</v>
      </c>
      <c r="AG313" s="6">
        <v>3286.9</v>
      </c>
      <c r="AH313" s="1"/>
      <c r="AI313" s="6">
        <v>0</v>
      </c>
      <c r="AJ313" s="6">
        <v>0</v>
      </c>
      <c r="AK313" s="1" t="s">
        <v>1009</v>
      </c>
      <c r="AL313" s="1" t="s">
        <v>294</v>
      </c>
      <c r="AM313" s="1"/>
      <c r="AN313" s="1" t="s">
        <v>82</v>
      </c>
      <c r="AO313" s="1"/>
      <c r="AP313" s="1"/>
      <c r="AQ313" s="2"/>
      <c r="AR313" s="1"/>
      <c r="AS313" s="1"/>
      <c r="AT313" s="1"/>
      <c r="AU313" s="1" t="s">
        <v>1023</v>
      </c>
      <c r="AV313" s="7">
        <v>44231.38891864405</v>
      </c>
      <c r="AW313" s="1" t="s">
        <v>209</v>
      </c>
      <c r="AX313" s="6">
        <v>9860.7000000000007</v>
      </c>
      <c r="AY313" s="5">
        <v>44229</v>
      </c>
      <c r="AZ313" s="5">
        <v>44561</v>
      </c>
      <c r="BA313" s="5">
        <v>44229</v>
      </c>
      <c r="BB313" s="5">
        <v>44229</v>
      </c>
      <c r="BC313" s="7">
        <v>44561</v>
      </c>
      <c r="BD313" s="1" t="s">
        <v>1044</v>
      </c>
      <c r="BE313" s="1"/>
      <c r="BF313" s="1"/>
      <c r="BG313" s="1" t="s">
        <v>55</v>
      </c>
    </row>
    <row r="314" spans="1:59" x14ac:dyDescent="0.25">
      <c r="A314" s="4">
        <v>309</v>
      </c>
      <c r="B314" s="2" t="str">
        <f>HYPERLINK("https://my.zakupivli.pro/remote/dispatcher/state_purchase_view/23629918", "UA-2021-02-04-000643-a")</f>
        <v>UA-2021-02-04-000643-a</v>
      </c>
      <c r="C314" s="2" t="s">
        <v>777</v>
      </c>
      <c r="D314" s="1" t="s">
        <v>837</v>
      </c>
      <c r="E314" s="1" t="s">
        <v>837</v>
      </c>
      <c r="F314" s="1" t="s">
        <v>255</v>
      </c>
      <c r="G314" s="1" t="s">
        <v>557</v>
      </c>
      <c r="H314" s="1" t="s">
        <v>689</v>
      </c>
      <c r="I314" s="1" t="s">
        <v>974</v>
      </c>
      <c r="J314" s="1" t="s">
        <v>635</v>
      </c>
      <c r="K314" s="1" t="s">
        <v>70</v>
      </c>
      <c r="L314" s="1" t="s">
        <v>57</v>
      </c>
      <c r="M314" s="1" t="s">
        <v>57</v>
      </c>
      <c r="N314" s="1" t="s">
        <v>57</v>
      </c>
      <c r="O314" s="5">
        <v>44231</v>
      </c>
      <c r="P314" s="1"/>
      <c r="Q314" s="1"/>
      <c r="R314" s="1"/>
      <c r="S314" s="1"/>
      <c r="T314" s="1" t="s">
        <v>1019</v>
      </c>
      <c r="U314" s="4">
        <v>1</v>
      </c>
      <c r="V314" s="6">
        <v>53.76</v>
      </c>
      <c r="W314" s="1" t="s">
        <v>777</v>
      </c>
      <c r="X314" s="1">
        <v>1</v>
      </c>
      <c r="Y314" s="6">
        <v>53.76</v>
      </c>
      <c r="Z314" s="1" t="s">
        <v>1043</v>
      </c>
      <c r="AA314" s="1" t="s">
        <v>1037</v>
      </c>
      <c r="AB314" s="1" t="s">
        <v>580</v>
      </c>
      <c r="AC314" s="1" t="s">
        <v>780</v>
      </c>
      <c r="AD314" s="1" t="s">
        <v>657</v>
      </c>
      <c r="AE314" s="1" t="s">
        <v>780</v>
      </c>
      <c r="AF314" s="6">
        <v>53.76</v>
      </c>
      <c r="AG314" s="6">
        <v>53.76</v>
      </c>
      <c r="AH314" s="1"/>
      <c r="AI314" s="6">
        <v>0</v>
      </c>
      <c r="AJ314" s="6">
        <v>0</v>
      </c>
      <c r="AK314" s="1" t="s">
        <v>1008</v>
      </c>
      <c r="AL314" s="1" t="s">
        <v>294</v>
      </c>
      <c r="AM314" s="1"/>
      <c r="AN314" s="1" t="s">
        <v>82</v>
      </c>
      <c r="AO314" s="1"/>
      <c r="AP314" s="1"/>
      <c r="AQ314" s="2"/>
      <c r="AR314" s="1"/>
      <c r="AS314" s="1"/>
      <c r="AT314" s="1"/>
      <c r="AU314" s="1" t="s">
        <v>1023</v>
      </c>
      <c r="AV314" s="7">
        <v>44231.382383421449</v>
      </c>
      <c r="AW314" s="1" t="s">
        <v>209</v>
      </c>
      <c r="AX314" s="6">
        <v>53.76</v>
      </c>
      <c r="AY314" s="5">
        <v>44229</v>
      </c>
      <c r="AZ314" s="5">
        <v>44561</v>
      </c>
      <c r="BA314" s="5">
        <v>44229</v>
      </c>
      <c r="BB314" s="5">
        <v>44229</v>
      </c>
      <c r="BC314" s="7">
        <v>44561</v>
      </c>
      <c r="BD314" s="1" t="s">
        <v>1044</v>
      </c>
      <c r="BE314" s="1"/>
      <c r="BF314" s="1"/>
      <c r="BG314" s="1" t="s">
        <v>55</v>
      </c>
    </row>
    <row r="315" spans="1:59" x14ac:dyDescent="0.25">
      <c r="A315" s="4">
        <v>310</v>
      </c>
      <c r="B315" s="2" t="str">
        <f>HYPERLINK("https://my.zakupivli.pro/remote/dispatcher/state_purchase_view/23629048", "UA-2021-02-04-000430-a")</f>
        <v>UA-2021-02-04-000430-a</v>
      </c>
      <c r="C315" s="2" t="s">
        <v>777</v>
      </c>
      <c r="D315" s="1" t="s">
        <v>864</v>
      </c>
      <c r="E315" s="1" t="s">
        <v>864</v>
      </c>
      <c r="F315" s="1" t="s">
        <v>255</v>
      </c>
      <c r="G315" s="1" t="s">
        <v>541</v>
      </c>
      <c r="H315" s="1" t="s">
        <v>689</v>
      </c>
      <c r="I315" s="1" t="s">
        <v>974</v>
      </c>
      <c r="J315" s="1" t="s">
        <v>635</v>
      </c>
      <c r="K315" s="1" t="s">
        <v>70</v>
      </c>
      <c r="L315" s="1" t="s">
        <v>57</v>
      </c>
      <c r="M315" s="1" t="s">
        <v>57</v>
      </c>
      <c r="N315" s="1" t="s">
        <v>57</v>
      </c>
      <c r="O315" s="5">
        <v>44231</v>
      </c>
      <c r="P315" s="1"/>
      <c r="Q315" s="1"/>
      <c r="R315" s="1"/>
      <c r="S315" s="1"/>
      <c r="T315" s="1" t="s">
        <v>1019</v>
      </c>
      <c r="U315" s="4">
        <v>1</v>
      </c>
      <c r="V315" s="6">
        <v>2735</v>
      </c>
      <c r="W315" s="1" t="s">
        <v>777</v>
      </c>
      <c r="X315" s="1">
        <v>1</v>
      </c>
      <c r="Y315" s="6">
        <v>2735</v>
      </c>
      <c r="Z315" s="1" t="s">
        <v>1043</v>
      </c>
      <c r="AA315" s="1" t="s">
        <v>1037</v>
      </c>
      <c r="AB315" s="1" t="s">
        <v>580</v>
      </c>
      <c r="AC315" s="1" t="s">
        <v>780</v>
      </c>
      <c r="AD315" s="1" t="s">
        <v>657</v>
      </c>
      <c r="AE315" s="1" t="s">
        <v>780</v>
      </c>
      <c r="AF315" s="6">
        <v>2735</v>
      </c>
      <c r="AG315" s="6">
        <v>2735</v>
      </c>
      <c r="AH315" s="1"/>
      <c r="AI315" s="6">
        <v>0</v>
      </c>
      <c r="AJ315" s="6">
        <v>0</v>
      </c>
      <c r="AK315" s="1" t="s">
        <v>797</v>
      </c>
      <c r="AL315" s="1" t="s">
        <v>402</v>
      </c>
      <c r="AM315" s="1"/>
      <c r="AN315" s="1" t="s">
        <v>79</v>
      </c>
      <c r="AO315" s="1"/>
      <c r="AP315" s="1"/>
      <c r="AQ315" s="2"/>
      <c r="AR315" s="1"/>
      <c r="AS315" s="1"/>
      <c r="AT315" s="1"/>
      <c r="AU315" s="1" t="s">
        <v>1023</v>
      </c>
      <c r="AV315" s="7">
        <v>44231.367083256562</v>
      </c>
      <c r="AW315" s="1" t="s">
        <v>561</v>
      </c>
      <c r="AX315" s="6">
        <v>2735</v>
      </c>
      <c r="AY315" s="5">
        <v>44230</v>
      </c>
      <c r="AZ315" s="5">
        <v>44561</v>
      </c>
      <c r="BA315" s="5">
        <v>44230</v>
      </c>
      <c r="BB315" s="5">
        <v>44230</v>
      </c>
      <c r="BC315" s="7">
        <v>44561</v>
      </c>
      <c r="BD315" s="1" t="s">
        <v>1044</v>
      </c>
      <c r="BE315" s="1"/>
      <c r="BF315" s="1"/>
      <c r="BG315" s="1" t="s">
        <v>55</v>
      </c>
    </row>
    <row r="316" spans="1:59" x14ac:dyDescent="0.25">
      <c r="A316" s="4">
        <v>311</v>
      </c>
      <c r="B316" s="2" t="str">
        <f>HYPERLINK("https://my.zakupivli.pro/remote/dispatcher/state_purchase_view/23415155", "UA-2021-01-29-000870-b")</f>
        <v>UA-2021-01-29-000870-b</v>
      </c>
      <c r="C316" s="2" t="s">
        <v>777</v>
      </c>
      <c r="D316" s="1" t="s">
        <v>825</v>
      </c>
      <c r="E316" s="1" t="s">
        <v>825</v>
      </c>
      <c r="F316" s="1" t="s">
        <v>255</v>
      </c>
      <c r="G316" s="1" t="s">
        <v>543</v>
      </c>
      <c r="H316" s="1" t="s">
        <v>689</v>
      </c>
      <c r="I316" s="1" t="s">
        <v>974</v>
      </c>
      <c r="J316" s="1" t="s">
        <v>635</v>
      </c>
      <c r="K316" s="1" t="s">
        <v>70</v>
      </c>
      <c r="L316" s="1" t="s">
        <v>57</v>
      </c>
      <c r="M316" s="1" t="s">
        <v>57</v>
      </c>
      <c r="N316" s="1" t="s">
        <v>57</v>
      </c>
      <c r="O316" s="5">
        <v>44225</v>
      </c>
      <c r="P316" s="1"/>
      <c r="Q316" s="1"/>
      <c r="R316" s="1"/>
      <c r="S316" s="1"/>
      <c r="T316" s="1" t="s">
        <v>1019</v>
      </c>
      <c r="U316" s="4">
        <v>1</v>
      </c>
      <c r="V316" s="6">
        <v>9600</v>
      </c>
      <c r="W316" s="1" t="s">
        <v>777</v>
      </c>
      <c r="X316" s="1">
        <v>1</v>
      </c>
      <c r="Y316" s="6">
        <v>9600</v>
      </c>
      <c r="Z316" s="1" t="s">
        <v>1043</v>
      </c>
      <c r="AA316" s="1" t="s">
        <v>1037</v>
      </c>
      <c r="AB316" s="1" t="s">
        <v>580</v>
      </c>
      <c r="AC316" s="1" t="s">
        <v>780</v>
      </c>
      <c r="AD316" s="1" t="s">
        <v>657</v>
      </c>
      <c r="AE316" s="1" t="s">
        <v>780</v>
      </c>
      <c r="AF316" s="6">
        <v>9600</v>
      </c>
      <c r="AG316" s="6">
        <v>9600</v>
      </c>
      <c r="AH316" s="1"/>
      <c r="AI316" s="6">
        <v>0</v>
      </c>
      <c r="AJ316" s="6">
        <v>0</v>
      </c>
      <c r="AK316" s="1" t="s">
        <v>950</v>
      </c>
      <c r="AL316" s="1" t="s">
        <v>458</v>
      </c>
      <c r="AM316" s="1"/>
      <c r="AN316" s="1" t="s">
        <v>123</v>
      </c>
      <c r="AO316" s="1"/>
      <c r="AP316" s="1"/>
      <c r="AQ316" s="2"/>
      <c r="AR316" s="1"/>
      <c r="AS316" s="1"/>
      <c r="AT316" s="1"/>
      <c r="AU316" s="1" t="s">
        <v>1023</v>
      </c>
      <c r="AV316" s="7">
        <v>44225.39608009014</v>
      </c>
      <c r="AW316" s="1" t="s">
        <v>203</v>
      </c>
      <c r="AX316" s="6">
        <v>9600</v>
      </c>
      <c r="AY316" s="5">
        <v>44223</v>
      </c>
      <c r="AZ316" s="5">
        <v>44561</v>
      </c>
      <c r="BA316" s="5">
        <v>44223</v>
      </c>
      <c r="BB316" s="5">
        <v>44223</v>
      </c>
      <c r="BC316" s="7">
        <v>44561</v>
      </c>
      <c r="BD316" s="1" t="s">
        <v>1044</v>
      </c>
      <c r="BE316" s="1"/>
      <c r="BF316" s="1"/>
      <c r="BG316" s="1" t="s">
        <v>55</v>
      </c>
    </row>
    <row r="317" spans="1:59" x14ac:dyDescent="0.25">
      <c r="A317" s="4">
        <v>312</v>
      </c>
      <c r="B317" s="2" t="str">
        <f>HYPERLINK("https://my.zakupivli.pro/remote/dispatcher/state_purchase_view/23414347", "UA-2021-01-29-000692-b")</f>
        <v>UA-2021-01-29-000692-b</v>
      </c>
      <c r="C317" s="2" t="s">
        <v>777</v>
      </c>
      <c r="D317" s="1" t="s">
        <v>849</v>
      </c>
      <c r="E317" s="1" t="s">
        <v>849</v>
      </c>
      <c r="F317" s="1" t="s">
        <v>255</v>
      </c>
      <c r="G317" s="1" t="s">
        <v>541</v>
      </c>
      <c r="H317" s="1" t="s">
        <v>689</v>
      </c>
      <c r="I317" s="1" t="s">
        <v>974</v>
      </c>
      <c r="J317" s="1" t="s">
        <v>635</v>
      </c>
      <c r="K317" s="1" t="s">
        <v>70</v>
      </c>
      <c r="L317" s="1" t="s">
        <v>57</v>
      </c>
      <c r="M317" s="1" t="s">
        <v>57</v>
      </c>
      <c r="N317" s="1" t="s">
        <v>57</v>
      </c>
      <c r="O317" s="5">
        <v>44225</v>
      </c>
      <c r="P317" s="1"/>
      <c r="Q317" s="1"/>
      <c r="R317" s="1"/>
      <c r="S317" s="1"/>
      <c r="T317" s="1" t="s">
        <v>1019</v>
      </c>
      <c r="U317" s="4">
        <v>1</v>
      </c>
      <c r="V317" s="6">
        <v>28044</v>
      </c>
      <c r="W317" s="1" t="s">
        <v>777</v>
      </c>
      <c r="X317" s="1">
        <v>1</v>
      </c>
      <c r="Y317" s="6">
        <v>28044</v>
      </c>
      <c r="Z317" s="1" t="s">
        <v>1043</v>
      </c>
      <c r="AA317" s="1" t="s">
        <v>1037</v>
      </c>
      <c r="AB317" s="1" t="s">
        <v>580</v>
      </c>
      <c r="AC317" s="1" t="s">
        <v>780</v>
      </c>
      <c r="AD317" s="1" t="s">
        <v>657</v>
      </c>
      <c r="AE317" s="1" t="s">
        <v>780</v>
      </c>
      <c r="AF317" s="6">
        <v>28044</v>
      </c>
      <c r="AG317" s="6">
        <v>28044</v>
      </c>
      <c r="AH317" s="1"/>
      <c r="AI317" s="6">
        <v>0</v>
      </c>
      <c r="AJ317" s="6">
        <v>0</v>
      </c>
      <c r="AK317" s="1" t="s">
        <v>967</v>
      </c>
      <c r="AL317" s="1" t="s">
        <v>395</v>
      </c>
      <c r="AM317" s="1"/>
      <c r="AN317" s="1" t="s">
        <v>77</v>
      </c>
      <c r="AO317" s="1"/>
      <c r="AP317" s="1"/>
      <c r="AQ317" s="2"/>
      <c r="AR317" s="1"/>
      <c r="AS317" s="1"/>
      <c r="AT317" s="1"/>
      <c r="AU317" s="1" t="s">
        <v>1023</v>
      </c>
      <c r="AV317" s="7">
        <v>44225.387502221965</v>
      </c>
      <c r="AW317" s="1" t="s">
        <v>62</v>
      </c>
      <c r="AX317" s="6">
        <v>28044</v>
      </c>
      <c r="AY317" s="5">
        <v>44223</v>
      </c>
      <c r="AZ317" s="5">
        <v>44561</v>
      </c>
      <c r="BA317" s="5">
        <v>44223</v>
      </c>
      <c r="BB317" s="5">
        <v>44223</v>
      </c>
      <c r="BC317" s="7">
        <v>44561</v>
      </c>
      <c r="BD317" s="1" t="s">
        <v>1044</v>
      </c>
      <c r="BE317" s="1"/>
      <c r="BF317" s="1"/>
      <c r="BG317" s="1" t="s">
        <v>55</v>
      </c>
    </row>
    <row r="318" spans="1:59" x14ac:dyDescent="0.25">
      <c r="A318" s="4">
        <v>313</v>
      </c>
      <c r="B318" s="2" t="str">
        <f>HYPERLINK("https://my.zakupivli.pro/remote/dispatcher/state_purchase_view/23413740", "UA-2021-01-29-000552-b")</f>
        <v>UA-2021-01-29-000552-b</v>
      </c>
      <c r="C318" s="2" t="s">
        <v>777</v>
      </c>
      <c r="D318" s="1" t="s">
        <v>932</v>
      </c>
      <c r="E318" s="1" t="s">
        <v>932</v>
      </c>
      <c r="F318" s="1" t="s">
        <v>255</v>
      </c>
      <c r="G318" s="1" t="s">
        <v>573</v>
      </c>
      <c r="H318" s="1" t="s">
        <v>689</v>
      </c>
      <c r="I318" s="1" t="s">
        <v>974</v>
      </c>
      <c r="J318" s="1" t="s">
        <v>635</v>
      </c>
      <c r="K318" s="1" t="s">
        <v>70</v>
      </c>
      <c r="L318" s="1" t="s">
        <v>57</v>
      </c>
      <c r="M318" s="1" t="s">
        <v>57</v>
      </c>
      <c r="N318" s="1" t="s">
        <v>57</v>
      </c>
      <c r="O318" s="5">
        <v>44225</v>
      </c>
      <c r="P318" s="1"/>
      <c r="Q318" s="1"/>
      <c r="R318" s="1"/>
      <c r="S318" s="1"/>
      <c r="T318" s="1" t="s">
        <v>1019</v>
      </c>
      <c r="U318" s="4">
        <v>1</v>
      </c>
      <c r="V318" s="6">
        <v>9378</v>
      </c>
      <c r="W318" s="1" t="s">
        <v>777</v>
      </c>
      <c r="X318" s="1">
        <v>1</v>
      </c>
      <c r="Y318" s="6">
        <v>9378</v>
      </c>
      <c r="Z318" s="1" t="s">
        <v>1043</v>
      </c>
      <c r="AA318" s="1" t="s">
        <v>1037</v>
      </c>
      <c r="AB318" s="1" t="s">
        <v>580</v>
      </c>
      <c r="AC318" s="1" t="s">
        <v>780</v>
      </c>
      <c r="AD318" s="1" t="s">
        <v>657</v>
      </c>
      <c r="AE318" s="1" t="s">
        <v>780</v>
      </c>
      <c r="AF318" s="6">
        <v>9378</v>
      </c>
      <c r="AG318" s="6">
        <v>9378</v>
      </c>
      <c r="AH318" s="1"/>
      <c r="AI318" s="6">
        <v>0</v>
      </c>
      <c r="AJ318" s="6">
        <v>0</v>
      </c>
      <c r="AK318" s="1" t="s">
        <v>750</v>
      </c>
      <c r="AL318" s="1" t="s">
        <v>439</v>
      </c>
      <c r="AM318" s="1"/>
      <c r="AN318" s="1" t="s">
        <v>124</v>
      </c>
      <c r="AO318" s="1"/>
      <c r="AP318" s="1"/>
      <c r="AQ318" s="2"/>
      <c r="AR318" s="1"/>
      <c r="AS318" s="1"/>
      <c r="AT318" s="1"/>
      <c r="AU318" s="1" t="s">
        <v>1023</v>
      </c>
      <c r="AV318" s="7">
        <v>44225.380190967757</v>
      </c>
      <c r="AW318" s="1" t="s">
        <v>232</v>
      </c>
      <c r="AX318" s="6">
        <v>9378</v>
      </c>
      <c r="AY318" s="5">
        <v>44223</v>
      </c>
      <c r="AZ318" s="5">
        <v>44561</v>
      </c>
      <c r="BA318" s="5">
        <v>44223</v>
      </c>
      <c r="BB318" s="5">
        <v>44223</v>
      </c>
      <c r="BC318" s="7">
        <v>44561</v>
      </c>
      <c r="BD318" s="1" t="s">
        <v>1044</v>
      </c>
      <c r="BE318" s="1"/>
      <c r="BF318" s="1"/>
      <c r="BG318" s="1" t="s">
        <v>55</v>
      </c>
    </row>
    <row r="319" spans="1:59" x14ac:dyDescent="0.25">
      <c r="A319" s="4">
        <v>314</v>
      </c>
      <c r="B319" s="2" t="str">
        <f>HYPERLINK("https://my.zakupivli.pro/remote/dispatcher/state_purchase_view/23251297", "UA-2021-01-26-001013-b")</f>
        <v>UA-2021-01-26-001013-b</v>
      </c>
      <c r="C319" s="2" t="s">
        <v>777</v>
      </c>
      <c r="D319" s="1" t="s">
        <v>816</v>
      </c>
      <c r="E319" s="1" t="s">
        <v>816</v>
      </c>
      <c r="F319" s="1" t="s">
        <v>255</v>
      </c>
      <c r="G319" s="1" t="s">
        <v>346</v>
      </c>
      <c r="H319" s="1" t="s">
        <v>689</v>
      </c>
      <c r="I319" s="1" t="s">
        <v>974</v>
      </c>
      <c r="J319" s="1" t="s">
        <v>635</v>
      </c>
      <c r="K319" s="1" t="s">
        <v>70</v>
      </c>
      <c r="L319" s="1" t="s">
        <v>57</v>
      </c>
      <c r="M319" s="1" t="s">
        <v>57</v>
      </c>
      <c r="N319" s="1" t="s">
        <v>57</v>
      </c>
      <c r="O319" s="5">
        <v>44222</v>
      </c>
      <c r="P319" s="1"/>
      <c r="Q319" s="1"/>
      <c r="R319" s="1"/>
      <c r="S319" s="1"/>
      <c r="T319" s="1" t="s">
        <v>1019</v>
      </c>
      <c r="U319" s="4">
        <v>1</v>
      </c>
      <c r="V319" s="6">
        <v>3050</v>
      </c>
      <c r="W319" s="1" t="s">
        <v>777</v>
      </c>
      <c r="X319" s="1">
        <v>20</v>
      </c>
      <c r="Y319" s="6">
        <v>152.5</v>
      </c>
      <c r="Z319" s="1" t="s">
        <v>1049</v>
      </c>
      <c r="AA319" s="1" t="s">
        <v>1037</v>
      </c>
      <c r="AB319" s="1" t="s">
        <v>580</v>
      </c>
      <c r="AC319" s="1" t="s">
        <v>974</v>
      </c>
      <c r="AD319" s="1" t="s">
        <v>657</v>
      </c>
      <c r="AE319" s="1" t="s">
        <v>780</v>
      </c>
      <c r="AF319" s="6">
        <v>3050</v>
      </c>
      <c r="AG319" s="6">
        <v>152.5</v>
      </c>
      <c r="AH319" s="1"/>
      <c r="AI319" s="6">
        <v>0</v>
      </c>
      <c r="AJ319" s="6">
        <v>0</v>
      </c>
      <c r="AK319" s="1" t="s">
        <v>954</v>
      </c>
      <c r="AL319" s="1" t="s">
        <v>197</v>
      </c>
      <c r="AM319" s="1"/>
      <c r="AN319" s="1" t="s">
        <v>104</v>
      </c>
      <c r="AO319" s="1"/>
      <c r="AP319" s="1"/>
      <c r="AQ319" s="2"/>
      <c r="AR319" s="1"/>
      <c r="AS319" s="1"/>
      <c r="AT319" s="1"/>
      <c r="AU319" s="1" t="s">
        <v>1023</v>
      </c>
      <c r="AV319" s="7">
        <v>44222.400758535325</v>
      </c>
      <c r="AW319" s="1" t="s">
        <v>530</v>
      </c>
      <c r="AX319" s="6">
        <v>3050</v>
      </c>
      <c r="AY319" s="5">
        <v>44221</v>
      </c>
      <c r="AZ319" s="5">
        <v>44561</v>
      </c>
      <c r="BA319" s="5">
        <v>44221</v>
      </c>
      <c r="BB319" s="5">
        <v>44221</v>
      </c>
      <c r="BC319" s="7">
        <v>44561</v>
      </c>
      <c r="BD319" s="1" t="s">
        <v>1044</v>
      </c>
      <c r="BE319" s="1"/>
      <c r="BF319" s="1"/>
      <c r="BG319" s="1" t="s">
        <v>55</v>
      </c>
    </row>
    <row r="320" spans="1:59" x14ac:dyDescent="0.25">
      <c r="A320" s="4">
        <v>315</v>
      </c>
      <c r="B320" s="2" t="str">
        <f>HYPERLINK("https://my.zakupivli.pro/remote/dispatcher/state_purchase_view/23250175", "UA-2021-01-26-000731-b")</f>
        <v>UA-2021-01-26-000731-b</v>
      </c>
      <c r="C320" s="2" t="s">
        <v>777</v>
      </c>
      <c r="D320" s="1" t="s">
        <v>813</v>
      </c>
      <c r="E320" s="1" t="s">
        <v>813</v>
      </c>
      <c r="F320" s="1" t="s">
        <v>255</v>
      </c>
      <c r="G320" s="1" t="s">
        <v>288</v>
      </c>
      <c r="H320" s="1" t="s">
        <v>689</v>
      </c>
      <c r="I320" s="1" t="s">
        <v>974</v>
      </c>
      <c r="J320" s="1" t="s">
        <v>635</v>
      </c>
      <c r="K320" s="1" t="s">
        <v>70</v>
      </c>
      <c r="L320" s="1" t="s">
        <v>57</v>
      </c>
      <c r="M320" s="1" t="s">
        <v>57</v>
      </c>
      <c r="N320" s="1" t="s">
        <v>57</v>
      </c>
      <c r="O320" s="5">
        <v>44222</v>
      </c>
      <c r="P320" s="1"/>
      <c r="Q320" s="1"/>
      <c r="R320" s="1"/>
      <c r="S320" s="1"/>
      <c r="T320" s="1" t="s">
        <v>1019</v>
      </c>
      <c r="U320" s="4">
        <v>1</v>
      </c>
      <c r="V320" s="6">
        <v>6888</v>
      </c>
      <c r="W320" s="1" t="s">
        <v>777</v>
      </c>
      <c r="X320" s="1">
        <v>2</v>
      </c>
      <c r="Y320" s="6">
        <v>3444</v>
      </c>
      <c r="Z320" s="1" t="s">
        <v>1028</v>
      </c>
      <c r="AA320" s="1" t="s">
        <v>1037</v>
      </c>
      <c r="AB320" s="1" t="s">
        <v>580</v>
      </c>
      <c r="AC320" s="1" t="s">
        <v>780</v>
      </c>
      <c r="AD320" s="1" t="s">
        <v>657</v>
      </c>
      <c r="AE320" s="1" t="s">
        <v>780</v>
      </c>
      <c r="AF320" s="6">
        <v>6888</v>
      </c>
      <c r="AG320" s="6">
        <v>3444</v>
      </c>
      <c r="AH320" s="1"/>
      <c r="AI320" s="6">
        <v>0</v>
      </c>
      <c r="AJ320" s="6">
        <v>0</v>
      </c>
      <c r="AK320" s="1" t="s">
        <v>960</v>
      </c>
      <c r="AL320" s="1" t="s">
        <v>193</v>
      </c>
      <c r="AM320" s="1"/>
      <c r="AN320" s="1" t="s">
        <v>107</v>
      </c>
      <c r="AO320" s="1"/>
      <c r="AP320" s="1"/>
      <c r="AQ320" s="2"/>
      <c r="AR320" s="1"/>
      <c r="AS320" s="1"/>
      <c r="AT320" s="1"/>
      <c r="AU320" s="1" t="s">
        <v>1023</v>
      </c>
      <c r="AV320" s="7">
        <v>44222.38881964454</v>
      </c>
      <c r="AW320" s="1" t="s">
        <v>508</v>
      </c>
      <c r="AX320" s="6">
        <v>6888</v>
      </c>
      <c r="AY320" s="5">
        <v>44218</v>
      </c>
      <c r="AZ320" s="5">
        <v>44561</v>
      </c>
      <c r="BA320" s="5">
        <v>44218</v>
      </c>
      <c r="BB320" s="5">
        <v>44218</v>
      </c>
      <c r="BC320" s="7">
        <v>44561</v>
      </c>
      <c r="BD320" s="1" t="s">
        <v>1044</v>
      </c>
      <c r="BE320" s="1"/>
      <c r="BF320" s="1"/>
      <c r="BG320" s="1" t="s">
        <v>55</v>
      </c>
    </row>
    <row r="321" spans="1:59" x14ac:dyDescent="0.25">
      <c r="A321" s="4">
        <v>316</v>
      </c>
      <c r="B321" s="2" t="str">
        <f>HYPERLINK("https://my.zakupivli.pro/remote/dispatcher/state_purchase_view/23249217", "UA-2021-01-26-000514-b")</f>
        <v>UA-2021-01-26-000514-b</v>
      </c>
      <c r="C321" s="2" t="s">
        <v>777</v>
      </c>
      <c r="D321" s="1" t="s">
        <v>825</v>
      </c>
      <c r="E321" s="1" t="s">
        <v>825</v>
      </c>
      <c r="F321" s="1" t="s">
        <v>255</v>
      </c>
      <c r="G321" s="1" t="s">
        <v>543</v>
      </c>
      <c r="H321" s="1" t="s">
        <v>689</v>
      </c>
      <c r="I321" s="1" t="s">
        <v>974</v>
      </c>
      <c r="J321" s="1" t="s">
        <v>635</v>
      </c>
      <c r="K321" s="1" t="s">
        <v>70</v>
      </c>
      <c r="L321" s="1" t="s">
        <v>57</v>
      </c>
      <c r="M321" s="1" t="s">
        <v>57</v>
      </c>
      <c r="N321" s="1" t="s">
        <v>57</v>
      </c>
      <c r="O321" s="5">
        <v>44222</v>
      </c>
      <c r="P321" s="1"/>
      <c r="Q321" s="1"/>
      <c r="R321" s="1"/>
      <c r="S321" s="1"/>
      <c r="T321" s="1" t="s">
        <v>1019</v>
      </c>
      <c r="U321" s="4">
        <v>1</v>
      </c>
      <c r="V321" s="6">
        <v>3600</v>
      </c>
      <c r="W321" s="1" t="s">
        <v>777</v>
      </c>
      <c r="X321" s="1">
        <v>1</v>
      </c>
      <c r="Y321" s="6">
        <v>3600</v>
      </c>
      <c r="Z321" s="1" t="s">
        <v>1043</v>
      </c>
      <c r="AA321" s="1" t="s">
        <v>1037</v>
      </c>
      <c r="AB321" s="1" t="s">
        <v>580</v>
      </c>
      <c r="AC321" s="1" t="s">
        <v>780</v>
      </c>
      <c r="AD321" s="1" t="s">
        <v>657</v>
      </c>
      <c r="AE321" s="1" t="s">
        <v>780</v>
      </c>
      <c r="AF321" s="6">
        <v>3600</v>
      </c>
      <c r="AG321" s="6">
        <v>3600</v>
      </c>
      <c r="AH321" s="1"/>
      <c r="AI321" s="6">
        <v>0</v>
      </c>
      <c r="AJ321" s="6">
        <v>0</v>
      </c>
      <c r="AK321" s="1" t="s">
        <v>952</v>
      </c>
      <c r="AL321" s="1" t="s">
        <v>440</v>
      </c>
      <c r="AM321" s="1"/>
      <c r="AN321" s="1" t="s">
        <v>90</v>
      </c>
      <c r="AO321" s="1"/>
      <c r="AP321" s="1"/>
      <c r="AQ321" s="2"/>
      <c r="AR321" s="1"/>
      <c r="AS321" s="1"/>
      <c r="AT321" s="1"/>
      <c r="AU321" s="1" t="s">
        <v>1023</v>
      </c>
      <c r="AV321" s="7">
        <v>44222.378291291716</v>
      </c>
      <c r="AW321" s="1" t="s">
        <v>510</v>
      </c>
      <c r="AX321" s="6">
        <v>3600</v>
      </c>
      <c r="AY321" s="5">
        <v>44218</v>
      </c>
      <c r="AZ321" s="5">
        <v>44561</v>
      </c>
      <c r="BA321" s="5">
        <v>44218</v>
      </c>
      <c r="BB321" s="5">
        <v>44218</v>
      </c>
      <c r="BC321" s="7">
        <v>44561</v>
      </c>
      <c r="BD321" s="1" t="s">
        <v>1044</v>
      </c>
      <c r="BE321" s="1"/>
      <c r="BF321" s="1"/>
      <c r="BG321" s="1" t="s">
        <v>55</v>
      </c>
    </row>
    <row r="322" spans="1:59" x14ac:dyDescent="0.25">
      <c r="A322" s="4">
        <v>317</v>
      </c>
      <c r="B322" s="2" t="str">
        <f>HYPERLINK("https://my.zakupivli.pro/remote/dispatcher/state_purchase_view/23129198", "UA-2021-01-21-006360-b")</f>
        <v>UA-2021-01-21-006360-b</v>
      </c>
      <c r="C322" s="2" t="s">
        <v>777</v>
      </c>
      <c r="D322" s="1" t="s">
        <v>887</v>
      </c>
      <c r="E322" s="1" t="s">
        <v>887</v>
      </c>
      <c r="F322" s="1" t="s">
        <v>255</v>
      </c>
      <c r="G322" s="1" t="s">
        <v>574</v>
      </c>
      <c r="H322" s="1" t="s">
        <v>689</v>
      </c>
      <c r="I322" s="1" t="s">
        <v>974</v>
      </c>
      <c r="J322" s="1" t="s">
        <v>635</v>
      </c>
      <c r="K322" s="1" t="s">
        <v>70</v>
      </c>
      <c r="L322" s="1" t="s">
        <v>57</v>
      </c>
      <c r="M322" s="1" t="s">
        <v>57</v>
      </c>
      <c r="N322" s="1" t="s">
        <v>57</v>
      </c>
      <c r="O322" s="5">
        <v>44217</v>
      </c>
      <c r="P322" s="1"/>
      <c r="Q322" s="1"/>
      <c r="R322" s="1"/>
      <c r="S322" s="1"/>
      <c r="T322" s="1" t="s">
        <v>1019</v>
      </c>
      <c r="U322" s="4">
        <v>1</v>
      </c>
      <c r="V322" s="6">
        <v>17956.990000000002</v>
      </c>
      <c r="W322" s="1" t="s">
        <v>777</v>
      </c>
      <c r="X322" s="1">
        <v>5</v>
      </c>
      <c r="Y322" s="6">
        <v>3591.4</v>
      </c>
      <c r="Z322" s="1" t="s">
        <v>1043</v>
      </c>
      <c r="AA322" s="1" t="s">
        <v>1037</v>
      </c>
      <c r="AB322" s="1" t="s">
        <v>580</v>
      </c>
      <c r="AC322" s="1" t="s">
        <v>780</v>
      </c>
      <c r="AD322" s="1" t="s">
        <v>657</v>
      </c>
      <c r="AE322" s="1" t="s">
        <v>780</v>
      </c>
      <c r="AF322" s="6">
        <v>17956.990000000002</v>
      </c>
      <c r="AG322" s="6">
        <v>3591.3980000000001</v>
      </c>
      <c r="AH322" s="1"/>
      <c r="AI322" s="6">
        <v>0</v>
      </c>
      <c r="AJ322" s="6">
        <v>0</v>
      </c>
      <c r="AK322" s="1" t="s">
        <v>713</v>
      </c>
      <c r="AL322" s="1" t="s">
        <v>421</v>
      </c>
      <c r="AM322" s="1"/>
      <c r="AN322" s="1" t="s">
        <v>22</v>
      </c>
      <c r="AO322" s="1"/>
      <c r="AP322" s="1"/>
      <c r="AQ322" s="2"/>
      <c r="AR322" s="1"/>
      <c r="AS322" s="1"/>
      <c r="AT322" s="1"/>
      <c r="AU322" s="1" t="s">
        <v>1023</v>
      </c>
      <c r="AV322" s="7">
        <v>44217.598569313726</v>
      </c>
      <c r="AW322" s="1" t="s">
        <v>114</v>
      </c>
      <c r="AX322" s="6">
        <v>17956.990000000002</v>
      </c>
      <c r="AY322" s="5">
        <v>44217</v>
      </c>
      <c r="AZ322" s="5">
        <v>44561</v>
      </c>
      <c r="BA322" s="5">
        <v>44217</v>
      </c>
      <c r="BB322" s="5">
        <v>44217</v>
      </c>
      <c r="BC322" s="7">
        <v>44561</v>
      </c>
      <c r="BD322" s="1" t="s">
        <v>1044</v>
      </c>
      <c r="BE322" s="1"/>
      <c r="BF322" s="1"/>
      <c r="BG322" s="1" t="s">
        <v>55</v>
      </c>
    </row>
    <row r="323" spans="1:59" x14ac:dyDescent="0.25">
      <c r="A323" s="4">
        <v>318</v>
      </c>
      <c r="B323" s="2" t="str">
        <f>HYPERLINK("https://my.zakupivli.pro/remote/dispatcher/state_purchase_view/23113791", "UA-2021-01-21-001850-b")</f>
        <v>UA-2021-01-21-001850-b</v>
      </c>
      <c r="C323" s="2" t="s">
        <v>777</v>
      </c>
      <c r="D323" s="1" t="s">
        <v>973</v>
      </c>
      <c r="E323" s="1" t="s">
        <v>973</v>
      </c>
      <c r="F323" s="1" t="s">
        <v>255</v>
      </c>
      <c r="G323" s="1" t="s">
        <v>470</v>
      </c>
      <c r="H323" s="1" t="s">
        <v>689</v>
      </c>
      <c r="I323" s="1" t="s">
        <v>974</v>
      </c>
      <c r="J323" s="1" t="s">
        <v>635</v>
      </c>
      <c r="K323" s="1" t="s">
        <v>70</v>
      </c>
      <c r="L323" s="1" t="s">
        <v>57</v>
      </c>
      <c r="M323" s="1" t="s">
        <v>57</v>
      </c>
      <c r="N323" s="1" t="s">
        <v>57</v>
      </c>
      <c r="O323" s="5">
        <v>44217</v>
      </c>
      <c r="P323" s="1"/>
      <c r="Q323" s="1"/>
      <c r="R323" s="1"/>
      <c r="S323" s="1"/>
      <c r="T323" s="1" t="s">
        <v>1019</v>
      </c>
      <c r="U323" s="4">
        <v>1</v>
      </c>
      <c r="V323" s="6">
        <v>220</v>
      </c>
      <c r="W323" s="1" t="s">
        <v>777</v>
      </c>
      <c r="X323" s="1">
        <v>2</v>
      </c>
      <c r="Y323" s="6">
        <v>110</v>
      </c>
      <c r="Z323" s="1" t="s">
        <v>1049</v>
      </c>
      <c r="AA323" s="1" t="s">
        <v>1037</v>
      </c>
      <c r="AB323" s="1" t="s">
        <v>580</v>
      </c>
      <c r="AC323" s="1" t="s">
        <v>780</v>
      </c>
      <c r="AD323" s="1" t="s">
        <v>657</v>
      </c>
      <c r="AE323" s="1" t="s">
        <v>780</v>
      </c>
      <c r="AF323" s="6">
        <v>220</v>
      </c>
      <c r="AG323" s="6">
        <v>110</v>
      </c>
      <c r="AH323" s="1"/>
      <c r="AI323" s="6">
        <v>0</v>
      </c>
      <c r="AJ323" s="6">
        <v>0</v>
      </c>
      <c r="AK323" s="1" t="s">
        <v>1012</v>
      </c>
      <c r="AL323" s="1" t="s">
        <v>307</v>
      </c>
      <c r="AM323" s="1"/>
      <c r="AN323" s="1" t="s">
        <v>130</v>
      </c>
      <c r="AO323" s="1"/>
      <c r="AP323" s="1"/>
      <c r="AQ323" s="2"/>
      <c r="AR323" s="1"/>
      <c r="AS323" s="1"/>
      <c r="AT323" s="1"/>
      <c r="AU323" s="1" t="s">
        <v>1023</v>
      </c>
      <c r="AV323" s="7">
        <v>44217.439726158402</v>
      </c>
      <c r="AW323" s="1" t="s">
        <v>342</v>
      </c>
      <c r="AX323" s="6">
        <v>220</v>
      </c>
      <c r="AY323" s="5">
        <v>44217</v>
      </c>
      <c r="AZ323" s="5">
        <v>44246</v>
      </c>
      <c r="BA323" s="5">
        <v>44217</v>
      </c>
      <c r="BB323" s="5">
        <v>44217</v>
      </c>
      <c r="BC323" s="7">
        <v>44561</v>
      </c>
      <c r="BD323" s="1" t="s">
        <v>1044</v>
      </c>
      <c r="BE323" s="1"/>
      <c r="BF323" s="1"/>
      <c r="BG323" s="1" t="s">
        <v>55</v>
      </c>
    </row>
    <row r="324" spans="1:59" x14ac:dyDescent="0.25">
      <c r="A324" s="4">
        <v>319</v>
      </c>
      <c r="B324" s="2" t="str">
        <f>HYPERLINK("https://my.zakupivli.pro/remote/dispatcher/state_purchase_view/23113089", "UA-2021-01-21-001618-b")</f>
        <v>UA-2021-01-21-001618-b</v>
      </c>
      <c r="C324" s="2" t="s">
        <v>777</v>
      </c>
      <c r="D324" s="1" t="s">
        <v>826</v>
      </c>
      <c r="E324" s="1" t="s">
        <v>826</v>
      </c>
      <c r="F324" s="1" t="s">
        <v>255</v>
      </c>
      <c r="G324" s="1" t="s">
        <v>540</v>
      </c>
      <c r="H324" s="1" t="s">
        <v>689</v>
      </c>
      <c r="I324" s="1" t="s">
        <v>974</v>
      </c>
      <c r="J324" s="1" t="s">
        <v>635</v>
      </c>
      <c r="K324" s="1" t="s">
        <v>70</v>
      </c>
      <c r="L324" s="1" t="s">
        <v>57</v>
      </c>
      <c r="M324" s="1" t="s">
        <v>57</v>
      </c>
      <c r="N324" s="1" t="s">
        <v>57</v>
      </c>
      <c r="O324" s="5">
        <v>44217</v>
      </c>
      <c r="P324" s="1"/>
      <c r="Q324" s="1"/>
      <c r="R324" s="1"/>
      <c r="S324" s="1"/>
      <c r="T324" s="1" t="s">
        <v>1019</v>
      </c>
      <c r="U324" s="4">
        <v>1</v>
      </c>
      <c r="V324" s="6">
        <v>5400</v>
      </c>
      <c r="W324" s="1" t="s">
        <v>777</v>
      </c>
      <c r="X324" s="1">
        <v>1</v>
      </c>
      <c r="Y324" s="6">
        <v>5400</v>
      </c>
      <c r="Z324" s="1" t="s">
        <v>1043</v>
      </c>
      <c r="AA324" s="1" t="s">
        <v>1037</v>
      </c>
      <c r="AB324" s="1" t="s">
        <v>580</v>
      </c>
      <c r="AC324" s="1" t="s">
        <v>780</v>
      </c>
      <c r="AD324" s="1" t="s">
        <v>657</v>
      </c>
      <c r="AE324" s="1" t="s">
        <v>780</v>
      </c>
      <c r="AF324" s="6">
        <v>5400</v>
      </c>
      <c r="AG324" s="6">
        <v>5400</v>
      </c>
      <c r="AH324" s="1"/>
      <c r="AI324" s="6">
        <v>0</v>
      </c>
      <c r="AJ324" s="6">
        <v>0</v>
      </c>
      <c r="AK324" s="1" t="s">
        <v>956</v>
      </c>
      <c r="AL324" s="1" t="s">
        <v>413</v>
      </c>
      <c r="AM324" s="1"/>
      <c r="AN324" s="1" t="s">
        <v>72</v>
      </c>
      <c r="AO324" s="1"/>
      <c r="AP324" s="1"/>
      <c r="AQ324" s="2"/>
      <c r="AR324" s="1"/>
      <c r="AS324" s="1"/>
      <c r="AT324" s="1"/>
      <c r="AU324" s="1" t="s">
        <v>1023</v>
      </c>
      <c r="AV324" s="7">
        <v>44217.432422058089</v>
      </c>
      <c r="AW324" s="1" t="s">
        <v>268</v>
      </c>
      <c r="AX324" s="6">
        <v>5400</v>
      </c>
      <c r="AY324" s="5">
        <v>44217</v>
      </c>
      <c r="AZ324" s="5">
        <v>44561</v>
      </c>
      <c r="BA324" s="5">
        <v>44217</v>
      </c>
      <c r="BB324" s="5">
        <v>44217</v>
      </c>
      <c r="BC324" s="7">
        <v>44561</v>
      </c>
      <c r="BD324" s="1" t="s">
        <v>1044</v>
      </c>
      <c r="BE324" s="1"/>
      <c r="BF324" s="1"/>
      <c r="BG324" s="1" t="s">
        <v>55</v>
      </c>
    </row>
    <row r="325" spans="1:59" x14ac:dyDescent="0.25">
      <c r="A325" s="4">
        <v>320</v>
      </c>
      <c r="B325" s="2" t="str">
        <f>HYPERLINK("https://my.zakupivli.pro/remote/dispatcher/state_purchase_view/23110759", "UA-2021-01-21-000960-b")</f>
        <v>UA-2021-01-21-000960-b</v>
      </c>
      <c r="C325" s="2" t="s">
        <v>777</v>
      </c>
      <c r="D325" s="1" t="s">
        <v>848</v>
      </c>
      <c r="E325" s="1" t="s">
        <v>848</v>
      </c>
      <c r="F325" s="1" t="s">
        <v>255</v>
      </c>
      <c r="G325" s="1" t="s">
        <v>541</v>
      </c>
      <c r="H325" s="1" t="s">
        <v>689</v>
      </c>
      <c r="I325" s="1" t="s">
        <v>974</v>
      </c>
      <c r="J325" s="1" t="s">
        <v>635</v>
      </c>
      <c r="K325" s="1" t="s">
        <v>70</v>
      </c>
      <c r="L325" s="1" t="s">
        <v>57</v>
      </c>
      <c r="M325" s="1" t="s">
        <v>57</v>
      </c>
      <c r="N325" s="1" t="s">
        <v>57</v>
      </c>
      <c r="O325" s="5">
        <v>44217</v>
      </c>
      <c r="P325" s="1"/>
      <c r="Q325" s="1"/>
      <c r="R325" s="1"/>
      <c r="S325" s="1"/>
      <c r="T325" s="1" t="s">
        <v>1019</v>
      </c>
      <c r="U325" s="4">
        <v>1</v>
      </c>
      <c r="V325" s="6">
        <v>15000</v>
      </c>
      <c r="W325" s="1" t="s">
        <v>777</v>
      </c>
      <c r="X325" s="1">
        <v>1</v>
      </c>
      <c r="Y325" s="6">
        <v>15000</v>
      </c>
      <c r="Z325" s="1" t="s">
        <v>1043</v>
      </c>
      <c r="AA325" s="1" t="s">
        <v>1037</v>
      </c>
      <c r="AB325" s="1" t="s">
        <v>580</v>
      </c>
      <c r="AC325" s="1" t="s">
        <v>780</v>
      </c>
      <c r="AD325" s="1" t="s">
        <v>657</v>
      </c>
      <c r="AE325" s="1" t="s">
        <v>780</v>
      </c>
      <c r="AF325" s="6">
        <v>15000</v>
      </c>
      <c r="AG325" s="6">
        <v>15000</v>
      </c>
      <c r="AH325" s="1"/>
      <c r="AI325" s="6">
        <v>0</v>
      </c>
      <c r="AJ325" s="6">
        <v>0</v>
      </c>
      <c r="AK325" s="1" t="s">
        <v>618</v>
      </c>
      <c r="AL325" s="1" t="s">
        <v>327</v>
      </c>
      <c r="AM325" s="1"/>
      <c r="AN325" s="1" t="s">
        <v>125</v>
      </c>
      <c r="AO325" s="1"/>
      <c r="AP325" s="1"/>
      <c r="AQ325" s="2"/>
      <c r="AR325" s="1"/>
      <c r="AS325" s="1"/>
      <c r="AT325" s="1"/>
      <c r="AU325" s="1" t="s">
        <v>1023</v>
      </c>
      <c r="AV325" s="7">
        <v>44217.405123185694</v>
      </c>
      <c r="AW325" s="1" t="s">
        <v>246</v>
      </c>
      <c r="AX325" s="6">
        <v>15000</v>
      </c>
      <c r="AY325" s="5">
        <v>44216</v>
      </c>
      <c r="AZ325" s="5">
        <v>44561</v>
      </c>
      <c r="BA325" s="5">
        <v>44216</v>
      </c>
      <c r="BB325" s="5">
        <v>44216</v>
      </c>
      <c r="BC325" s="7">
        <v>44561</v>
      </c>
      <c r="BD325" s="1" t="s">
        <v>1044</v>
      </c>
      <c r="BE325" s="1"/>
      <c r="BF325" s="1"/>
      <c r="BG325" s="1" t="s">
        <v>55</v>
      </c>
    </row>
    <row r="326" spans="1:59" x14ac:dyDescent="0.25">
      <c r="A326" s="4">
        <v>321</v>
      </c>
      <c r="B326" s="2" t="str">
        <f>HYPERLINK("https://my.zakupivli.pro/remote/dispatcher/state_purchase_view/23110228", "UA-2021-01-21-000808-b")</f>
        <v>UA-2021-01-21-000808-b</v>
      </c>
      <c r="C326" s="2" t="s">
        <v>777</v>
      </c>
      <c r="D326" s="1" t="s">
        <v>846</v>
      </c>
      <c r="E326" s="1" t="s">
        <v>846</v>
      </c>
      <c r="F326" s="1" t="s">
        <v>255</v>
      </c>
      <c r="G326" s="1" t="s">
        <v>543</v>
      </c>
      <c r="H326" s="1" t="s">
        <v>689</v>
      </c>
      <c r="I326" s="1" t="s">
        <v>974</v>
      </c>
      <c r="J326" s="1" t="s">
        <v>635</v>
      </c>
      <c r="K326" s="1" t="s">
        <v>70</v>
      </c>
      <c r="L326" s="1" t="s">
        <v>57</v>
      </c>
      <c r="M326" s="1" t="s">
        <v>57</v>
      </c>
      <c r="N326" s="1" t="s">
        <v>57</v>
      </c>
      <c r="O326" s="5">
        <v>44217</v>
      </c>
      <c r="P326" s="1"/>
      <c r="Q326" s="1"/>
      <c r="R326" s="1"/>
      <c r="S326" s="1"/>
      <c r="T326" s="1" t="s">
        <v>1019</v>
      </c>
      <c r="U326" s="4">
        <v>1</v>
      </c>
      <c r="V326" s="6">
        <v>32400</v>
      </c>
      <c r="W326" s="1" t="s">
        <v>777</v>
      </c>
      <c r="X326" s="1">
        <v>1</v>
      </c>
      <c r="Y326" s="6">
        <v>32400</v>
      </c>
      <c r="Z326" s="1" t="s">
        <v>1043</v>
      </c>
      <c r="AA326" s="1" t="s">
        <v>1037</v>
      </c>
      <c r="AB326" s="1" t="s">
        <v>580</v>
      </c>
      <c r="AC326" s="1" t="s">
        <v>780</v>
      </c>
      <c r="AD326" s="1" t="s">
        <v>657</v>
      </c>
      <c r="AE326" s="1" t="s">
        <v>780</v>
      </c>
      <c r="AF326" s="6">
        <v>32400</v>
      </c>
      <c r="AG326" s="6">
        <v>32400</v>
      </c>
      <c r="AH326" s="1"/>
      <c r="AI326" s="6">
        <v>0</v>
      </c>
      <c r="AJ326" s="6">
        <v>0</v>
      </c>
      <c r="AK326" s="1" t="s">
        <v>618</v>
      </c>
      <c r="AL326" s="1" t="s">
        <v>327</v>
      </c>
      <c r="AM326" s="1"/>
      <c r="AN326" s="1" t="s">
        <v>125</v>
      </c>
      <c r="AO326" s="1"/>
      <c r="AP326" s="1"/>
      <c r="AQ326" s="2"/>
      <c r="AR326" s="1"/>
      <c r="AS326" s="1"/>
      <c r="AT326" s="1"/>
      <c r="AU326" s="1" t="s">
        <v>1023</v>
      </c>
      <c r="AV326" s="7">
        <v>44217.398849826735</v>
      </c>
      <c r="AW326" s="1" t="s">
        <v>132</v>
      </c>
      <c r="AX326" s="6">
        <v>32400</v>
      </c>
      <c r="AY326" s="5">
        <v>44216</v>
      </c>
      <c r="AZ326" s="5">
        <v>44561</v>
      </c>
      <c r="BA326" s="5">
        <v>44216</v>
      </c>
      <c r="BB326" s="5">
        <v>44216</v>
      </c>
      <c r="BC326" s="7">
        <v>44561</v>
      </c>
      <c r="BD326" s="1" t="s">
        <v>1044</v>
      </c>
      <c r="BE326" s="1"/>
      <c r="BF326" s="1"/>
      <c r="BG326" s="1" t="s">
        <v>55</v>
      </c>
    </row>
    <row r="327" spans="1:59" x14ac:dyDescent="0.25">
      <c r="A327" s="4">
        <v>322</v>
      </c>
      <c r="B327" s="2" t="str">
        <f>HYPERLINK("https://my.zakupivli.pro/remote/dispatcher/state_purchase_view/23109691", "UA-2021-01-21-000648-b")</f>
        <v>UA-2021-01-21-000648-b</v>
      </c>
      <c r="C327" s="2" t="s">
        <v>777</v>
      </c>
      <c r="D327" s="1" t="s">
        <v>857</v>
      </c>
      <c r="E327" s="1" t="s">
        <v>857</v>
      </c>
      <c r="F327" s="1" t="s">
        <v>255</v>
      </c>
      <c r="G327" s="1" t="s">
        <v>562</v>
      </c>
      <c r="H327" s="1" t="s">
        <v>689</v>
      </c>
      <c r="I327" s="1" t="s">
        <v>974</v>
      </c>
      <c r="J327" s="1" t="s">
        <v>635</v>
      </c>
      <c r="K327" s="1" t="s">
        <v>70</v>
      </c>
      <c r="L327" s="1" t="s">
        <v>57</v>
      </c>
      <c r="M327" s="1" t="s">
        <v>57</v>
      </c>
      <c r="N327" s="1" t="s">
        <v>57</v>
      </c>
      <c r="O327" s="5">
        <v>44217</v>
      </c>
      <c r="P327" s="1"/>
      <c r="Q327" s="1"/>
      <c r="R327" s="1"/>
      <c r="S327" s="1"/>
      <c r="T327" s="1" t="s">
        <v>1019</v>
      </c>
      <c r="U327" s="4">
        <v>1</v>
      </c>
      <c r="V327" s="6">
        <v>13222.4</v>
      </c>
      <c r="W327" s="1" t="s">
        <v>777</v>
      </c>
      <c r="X327" s="1">
        <v>1</v>
      </c>
      <c r="Y327" s="6">
        <v>13222.4</v>
      </c>
      <c r="Z327" s="1" t="s">
        <v>1043</v>
      </c>
      <c r="AA327" s="1" t="s">
        <v>1037</v>
      </c>
      <c r="AB327" s="1" t="s">
        <v>580</v>
      </c>
      <c r="AC327" s="1" t="s">
        <v>974</v>
      </c>
      <c r="AD327" s="1" t="s">
        <v>657</v>
      </c>
      <c r="AE327" s="1" t="s">
        <v>780</v>
      </c>
      <c r="AF327" s="6">
        <v>13222.4</v>
      </c>
      <c r="AG327" s="6">
        <v>13222.4</v>
      </c>
      <c r="AH327" s="1"/>
      <c r="AI327" s="6">
        <v>0</v>
      </c>
      <c r="AJ327" s="6">
        <v>0</v>
      </c>
      <c r="AK327" s="1" t="s">
        <v>791</v>
      </c>
      <c r="AL327" s="1" t="s">
        <v>360</v>
      </c>
      <c r="AM327" s="1"/>
      <c r="AN327" s="1" t="s">
        <v>99</v>
      </c>
      <c r="AO327" s="1"/>
      <c r="AP327" s="1"/>
      <c r="AQ327" s="2"/>
      <c r="AR327" s="1"/>
      <c r="AS327" s="1"/>
      <c r="AT327" s="1"/>
      <c r="AU327" s="1" t="s">
        <v>1023</v>
      </c>
      <c r="AV327" s="7">
        <v>44217.392103785824</v>
      </c>
      <c r="AW327" s="1" t="s">
        <v>403</v>
      </c>
      <c r="AX327" s="6">
        <v>13222.4</v>
      </c>
      <c r="AY327" s="5">
        <v>44197</v>
      </c>
      <c r="AZ327" s="5">
        <v>44561</v>
      </c>
      <c r="BA327" s="5">
        <v>44216</v>
      </c>
      <c r="BB327" s="5">
        <v>44216</v>
      </c>
      <c r="BC327" s="7">
        <v>44561</v>
      </c>
      <c r="BD327" s="1" t="s">
        <v>1044</v>
      </c>
      <c r="BE327" s="1"/>
      <c r="BF327" s="1"/>
      <c r="BG327" s="1" t="s">
        <v>55</v>
      </c>
    </row>
    <row r="328" spans="1:59" x14ac:dyDescent="0.25">
      <c r="A328" s="4">
        <v>323</v>
      </c>
      <c r="B328" s="2" t="str">
        <f>HYPERLINK("https://my.zakupivli.pro/remote/dispatcher/state_purchase_view/23109260", "UA-2021-01-21-000503-b")</f>
        <v>UA-2021-01-21-000503-b</v>
      </c>
      <c r="C328" s="2" t="s">
        <v>777</v>
      </c>
      <c r="D328" s="1" t="s">
        <v>858</v>
      </c>
      <c r="E328" s="1" t="s">
        <v>858</v>
      </c>
      <c r="F328" s="1" t="s">
        <v>255</v>
      </c>
      <c r="G328" s="1" t="s">
        <v>522</v>
      </c>
      <c r="H328" s="1" t="s">
        <v>689</v>
      </c>
      <c r="I328" s="1" t="s">
        <v>974</v>
      </c>
      <c r="J328" s="1" t="s">
        <v>635</v>
      </c>
      <c r="K328" s="1" t="s">
        <v>70</v>
      </c>
      <c r="L328" s="1" t="s">
        <v>57</v>
      </c>
      <c r="M328" s="1" t="s">
        <v>57</v>
      </c>
      <c r="N328" s="1" t="s">
        <v>57</v>
      </c>
      <c r="O328" s="5">
        <v>44217</v>
      </c>
      <c r="P328" s="1"/>
      <c r="Q328" s="1"/>
      <c r="R328" s="1"/>
      <c r="S328" s="1"/>
      <c r="T328" s="1" t="s">
        <v>1019</v>
      </c>
      <c r="U328" s="4">
        <v>1</v>
      </c>
      <c r="V328" s="6">
        <v>7331.6</v>
      </c>
      <c r="W328" s="1" t="s">
        <v>777</v>
      </c>
      <c r="X328" s="1">
        <v>1</v>
      </c>
      <c r="Y328" s="6">
        <v>7331.6</v>
      </c>
      <c r="Z328" s="1" t="s">
        <v>1043</v>
      </c>
      <c r="AA328" s="1" t="s">
        <v>1037</v>
      </c>
      <c r="AB328" s="1" t="s">
        <v>580</v>
      </c>
      <c r="AC328" s="1" t="s">
        <v>974</v>
      </c>
      <c r="AD328" s="1" t="s">
        <v>657</v>
      </c>
      <c r="AE328" s="1" t="s">
        <v>780</v>
      </c>
      <c r="AF328" s="6">
        <v>7331.6</v>
      </c>
      <c r="AG328" s="6">
        <v>7331.6</v>
      </c>
      <c r="AH328" s="1"/>
      <c r="AI328" s="6">
        <v>0</v>
      </c>
      <c r="AJ328" s="6">
        <v>0</v>
      </c>
      <c r="AK328" s="1" t="s">
        <v>791</v>
      </c>
      <c r="AL328" s="1" t="s">
        <v>360</v>
      </c>
      <c r="AM328" s="1"/>
      <c r="AN328" s="1" t="s">
        <v>99</v>
      </c>
      <c r="AO328" s="1"/>
      <c r="AP328" s="1"/>
      <c r="AQ328" s="2"/>
      <c r="AR328" s="1"/>
      <c r="AS328" s="1"/>
      <c r="AT328" s="1"/>
      <c r="AU328" s="1" t="s">
        <v>1023</v>
      </c>
      <c r="AV328" s="7">
        <v>44217.382568414447</v>
      </c>
      <c r="AW328" s="1" t="s">
        <v>403</v>
      </c>
      <c r="AX328" s="6">
        <v>7331.6</v>
      </c>
      <c r="AY328" s="5">
        <v>44197</v>
      </c>
      <c r="AZ328" s="5">
        <v>44561</v>
      </c>
      <c r="BA328" s="5">
        <v>44216</v>
      </c>
      <c r="BB328" s="5">
        <v>44216</v>
      </c>
      <c r="BC328" s="7">
        <v>44561</v>
      </c>
      <c r="BD328" s="1" t="s">
        <v>1044</v>
      </c>
      <c r="BE328" s="1"/>
      <c r="BF328" s="1"/>
      <c r="BG328" s="1" t="s">
        <v>55</v>
      </c>
    </row>
    <row r="329" spans="1:59" x14ac:dyDescent="0.25">
      <c r="A329" s="4">
        <v>324</v>
      </c>
      <c r="B329" s="2" t="str">
        <f>HYPERLINK("https://my.zakupivli.pro/remote/dispatcher/state_purchase_view/23018757", "UA-2021-01-18-001829-a")</f>
        <v>UA-2021-01-18-001829-a</v>
      </c>
      <c r="C329" s="2" t="s">
        <v>777</v>
      </c>
      <c r="D329" s="1" t="s">
        <v>831</v>
      </c>
      <c r="E329" s="1" t="s">
        <v>831</v>
      </c>
      <c r="F329" s="1" t="s">
        <v>255</v>
      </c>
      <c r="G329" s="1" t="s">
        <v>566</v>
      </c>
      <c r="H329" s="1" t="s">
        <v>933</v>
      </c>
      <c r="I329" s="1" t="s">
        <v>974</v>
      </c>
      <c r="J329" s="1" t="s">
        <v>635</v>
      </c>
      <c r="K329" s="1" t="s">
        <v>70</v>
      </c>
      <c r="L329" s="1" t="s">
        <v>57</v>
      </c>
      <c r="M329" s="1" t="s">
        <v>57</v>
      </c>
      <c r="N329" s="1" t="s">
        <v>57</v>
      </c>
      <c r="O329" s="5">
        <v>44214</v>
      </c>
      <c r="P329" s="5">
        <v>44214</v>
      </c>
      <c r="Q329" s="5">
        <v>44218</v>
      </c>
      <c r="R329" s="5">
        <v>44218</v>
      </c>
      <c r="S329" s="5">
        <v>44228</v>
      </c>
      <c r="T329" s="1" t="s">
        <v>1020</v>
      </c>
      <c r="U329" s="4">
        <v>1</v>
      </c>
      <c r="V329" s="6">
        <v>199000</v>
      </c>
      <c r="W329" s="1" t="s">
        <v>777</v>
      </c>
      <c r="X329" s="1">
        <v>2</v>
      </c>
      <c r="Y329" s="6">
        <v>99500</v>
      </c>
      <c r="Z329" s="1" t="s">
        <v>1043</v>
      </c>
      <c r="AA329" s="6">
        <v>995</v>
      </c>
      <c r="AB329" s="1" t="s">
        <v>580</v>
      </c>
      <c r="AC329" s="1" t="s">
        <v>974</v>
      </c>
      <c r="AD329" s="1" t="s">
        <v>657</v>
      </c>
      <c r="AE329" s="1" t="s">
        <v>780</v>
      </c>
      <c r="AF329" s="6">
        <v>199000</v>
      </c>
      <c r="AG329" s="6">
        <v>99500</v>
      </c>
      <c r="AH329" s="1" t="s">
        <v>715</v>
      </c>
      <c r="AI329" s="6">
        <v>0</v>
      </c>
      <c r="AJ329" s="6">
        <v>0</v>
      </c>
      <c r="AK329" s="1"/>
      <c r="AL329" s="1"/>
      <c r="AM329" s="1"/>
      <c r="AN329" s="1"/>
      <c r="AO329" s="1"/>
      <c r="AP329" s="1"/>
      <c r="AQ329" s="2"/>
      <c r="AR329" s="7">
        <v>44232.640013236967</v>
      </c>
      <c r="AS329" s="1"/>
      <c r="AT329" s="1"/>
      <c r="AU329" s="1" t="s">
        <v>1024</v>
      </c>
      <c r="AV329" s="7">
        <v>44237.003384579963</v>
      </c>
      <c r="AW329" s="1"/>
      <c r="AX329" s="1"/>
      <c r="AY329" s="1"/>
      <c r="AZ329" s="5">
        <v>44561</v>
      </c>
      <c r="BA329" s="1" t="s">
        <v>56</v>
      </c>
      <c r="BB329" s="1" t="s">
        <v>56</v>
      </c>
      <c r="BC329" s="1"/>
      <c r="BD329" s="1"/>
      <c r="BE329" s="1"/>
      <c r="BF329" s="1"/>
      <c r="BG329" s="1" t="s">
        <v>422</v>
      </c>
    </row>
    <row r="330" spans="1:59" x14ac:dyDescent="0.25">
      <c r="A330" s="4">
        <v>325</v>
      </c>
      <c r="B330" s="2" t="str">
        <f>HYPERLINK("https://my.zakupivli.pro/remote/dispatcher/state_purchase_view/23018509", "UA-2021-01-18-001757-a")</f>
        <v>UA-2021-01-18-001757-a</v>
      </c>
      <c r="C330" s="2" t="s">
        <v>777</v>
      </c>
      <c r="D330" s="1" t="s">
        <v>827</v>
      </c>
      <c r="E330" s="1" t="s">
        <v>827</v>
      </c>
      <c r="F330" s="1" t="s">
        <v>255</v>
      </c>
      <c r="G330" s="1" t="s">
        <v>555</v>
      </c>
      <c r="H330" s="1" t="s">
        <v>933</v>
      </c>
      <c r="I330" s="1" t="s">
        <v>974</v>
      </c>
      <c r="J330" s="1" t="s">
        <v>635</v>
      </c>
      <c r="K330" s="1" t="s">
        <v>70</v>
      </c>
      <c r="L330" s="1" t="s">
        <v>57</v>
      </c>
      <c r="M330" s="1" t="s">
        <v>57</v>
      </c>
      <c r="N330" s="1" t="s">
        <v>57</v>
      </c>
      <c r="O330" s="5">
        <v>44214</v>
      </c>
      <c r="P330" s="5">
        <v>44214</v>
      </c>
      <c r="Q330" s="5">
        <v>44218</v>
      </c>
      <c r="R330" s="5">
        <v>44218</v>
      </c>
      <c r="S330" s="5">
        <v>44228</v>
      </c>
      <c r="T330" s="1" t="s">
        <v>1020</v>
      </c>
      <c r="U330" s="4">
        <v>2</v>
      </c>
      <c r="V330" s="6">
        <v>199000</v>
      </c>
      <c r="W330" s="1" t="s">
        <v>777</v>
      </c>
      <c r="X330" s="1">
        <v>10</v>
      </c>
      <c r="Y330" s="6">
        <v>19900</v>
      </c>
      <c r="Z330" s="1" t="s">
        <v>1043</v>
      </c>
      <c r="AA330" s="6">
        <v>995</v>
      </c>
      <c r="AB330" s="1" t="s">
        <v>580</v>
      </c>
      <c r="AC330" s="1" t="s">
        <v>974</v>
      </c>
      <c r="AD330" s="1" t="s">
        <v>657</v>
      </c>
      <c r="AE330" s="1" t="s">
        <v>780</v>
      </c>
      <c r="AF330" s="6">
        <v>177999.6</v>
      </c>
      <c r="AG330" s="6">
        <v>17799.96</v>
      </c>
      <c r="AH330" s="1" t="s">
        <v>998</v>
      </c>
      <c r="AI330" s="6">
        <v>21000.399999999994</v>
      </c>
      <c r="AJ330" s="6">
        <v>0.105529648241206</v>
      </c>
      <c r="AK330" s="1" t="s">
        <v>998</v>
      </c>
      <c r="AL330" s="1" t="s">
        <v>329</v>
      </c>
      <c r="AM330" s="1" t="s">
        <v>584</v>
      </c>
      <c r="AN330" s="1" t="s">
        <v>407</v>
      </c>
      <c r="AO330" s="6">
        <v>21000.399999999994</v>
      </c>
      <c r="AP330" s="6">
        <v>0.105529648241206</v>
      </c>
      <c r="AQ330" s="2" t="str">
        <f>HYPERLINK("https://auction.openprocurement.org/tenders/b6548ece3bbc4013bafed6b9d8ac1e43")</f>
        <v>https://auction.openprocurement.org/tenders/b6548ece3bbc4013bafed6b9d8ac1e43</v>
      </c>
      <c r="AR330" s="7">
        <v>44232.472843470474</v>
      </c>
      <c r="AS330" s="1"/>
      <c r="AT330" s="1"/>
      <c r="AU330" s="1" t="s">
        <v>1046</v>
      </c>
      <c r="AV330" s="7">
        <v>44253.496976968301</v>
      </c>
      <c r="AW330" s="1"/>
      <c r="AX330" s="6">
        <v>177999.6</v>
      </c>
      <c r="AY330" s="1"/>
      <c r="AZ330" s="5">
        <v>44561</v>
      </c>
      <c r="BA330" s="1" t="s">
        <v>56</v>
      </c>
      <c r="BB330" s="1" t="s">
        <v>56</v>
      </c>
      <c r="BC330" s="1"/>
      <c r="BD330" s="1" t="s">
        <v>1038</v>
      </c>
      <c r="BE330" s="1" t="s">
        <v>811</v>
      </c>
      <c r="BF330" s="1"/>
      <c r="BG330" s="1" t="s">
        <v>330</v>
      </c>
    </row>
    <row r="331" spans="1:59" x14ac:dyDescent="0.25">
      <c r="A331" s="4">
        <v>326</v>
      </c>
      <c r="B331" s="2" t="str">
        <f>HYPERLINK("https://my.zakupivli.pro/remote/dispatcher/state_purchase_view/23018136", "UA-2021-01-18-001683-a")</f>
        <v>UA-2021-01-18-001683-a</v>
      </c>
      <c r="C331" s="2" t="s">
        <v>777</v>
      </c>
      <c r="D331" s="1" t="s">
        <v>852</v>
      </c>
      <c r="E331" s="1" t="s">
        <v>852</v>
      </c>
      <c r="F331" s="1" t="s">
        <v>255</v>
      </c>
      <c r="G331" s="1" t="s">
        <v>517</v>
      </c>
      <c r="H331" s="1" t="s">
        <v>933</v>
      </c>
      <c r="I331" s="1" t="s">
        <v>974</v>
      </c>
      <c r="J331" s="1" t="s">
        <v>635</v>
      </c>
      <c r="K331" s="1" t="s">
        <v>70</v>
      </c>
      <c r="L331" s="1" t="s">
        <v>57</v>
      </c>
      <c r="M331" s="1" t="s">
        <v>57</v>
      </c>
      <c r="N331" s="1" t="s">
        <v>57</v>
      </c>
      <c r="O331" s="5">
        <v>44214</v>
      </c>
      <c r="P331" s="5">
        <v>44214</v>
      </c>
      <c r="Q331" s="5">
        <v>44218</v>
      </c>
      <c r="R331" s="5">
        <v>44218</v>
      </c>
      <c r="S331" s="5">
        <v>44228</v>
      </c>
      <c r="T331" s="1" t="s">
        <v>1020</v>
      </c>
      <c r="U331" s="4">
        <v>1</v>
      </c>
      <c r="V331" s="6">
        <v>199000</v>
      </c>
      <c r="W331" s="1" t="s">
        <v>777</v>
      </c>
      <c r="X331" s="1">
        <v>11</v>
      </c>
      <c r="Y331" s="6">
        <v>18090.91</v>
      </c>
      <c r="Z331" s="1" t="s">
        <v>1043</v>
      </c>
      <c r="AA331" s="6">
        <v>995</v>
      </c>
      <c r="AB331" s="1" t="s">
        <v>580</v>
      </c>
      <c r="AC331" s="1" t="s">
        <v>974</v>
      </c>
      <c r="AD331" s="1" t="s">
        <v>657</v>
      </c>
      <c r="AE331" s="1" t="s">
        <v>780</v>
      </c>
      <c r="AF331" s="6">
        <v>199000</v>
      </c>
      <c r="AG331" s="6">
        <v>18090.909090909092</v>
      </c>
      <c r="AH331" s="1" t="s">
        <v>715</v>
      </c>
      <c r="AI331" s="6">
        <v>0</v>
      </c>
      <c r="AJ331" s="6">
        <v>0</v>
      </c>
      <c r="AK331" s="1"/>
      <c r="AL331" s="1"/>
      <c r="AM331" s="1"/>
      <c r="AN331" s="1"/>
      <c r="AO331" s="1"/>
      <c r="AP331" s="1"/>
      <c r="AQ331" s="2"/>
      <c r="AR331" s="7">
        <v>44232.638070074841</v>
      </c>
      <c r="AS331" s="1"/>
      <c r="AT331" s="1"/>
      <c r="AU331" s="1" t="s">
        <v>1024</v>
      </c>
      <c r="AV331" s="7">
        <v>44237.00289926961</v>
      </c>
      <c r="AW331" s="1"/>
      <c r="AX331" s="1"/>
      <c r="AY331" s="1"/>
      <c r="AZ331" s="5">
        <v>44561</v>
      </c>
      <c r="BA331" s="1" t="s">
        <v>56</v>
      </c>
      <c r="BB331" s="1" t="s">
        <v>56</v>
      </c>
      <c r="BC331" s="1"/>
      <c r="BD331" s="1"/>
      <c r="BE331" s="1"/>
      <c r="BF331" s="1"/>
      <c r="BG331" s="1" t="s">
        <v>422</v>
      </c>
    </row>
    <row r="332" spans="1:59" x14ac:dyDescent="0.25">
      <c r="A332" s="4">
        <v>327</v>
      </c>
      <c r="B332" s="2" t="str">
        <f>HYPERLINK("https://my.zakupivli.pro/remote/dispatcher/state_purchase_view/23017869", "UA-2021-01-18-001618-a")</f>
        <v>UA-2021-01-18-001618-a</v>
      </c>
      <c r="C332" s="2" t="s">
        <v>777</v>
      </c>
      <c r="D332" s="1" t="s">
        <v>838</v>
      </c>
      <c r="E332" s="1" t="s">
        <v>838</v>
      </c>
      <c r="F332" s="1" t="s">
        <v>255</v>
      </c>
      <c r="G332" s="1" t="s">
        <v>574</v>
      </c>
      <c r="H332" s="1" t="s">
        <v>933</v>
      </c>
      <c r="I332" s="1" t="s">
        <v>974</v>
      </c>
      <c r="J332" s="1" t="s">
        <v>635</v>
      </c>
      <c r="K332" s="1" t="s">
        <v>70</v>
      </c>
      <c r="L332" s="1" t="s">
        <v>57</v>
      </c>
      <c r="M332" s="1" t="s">
        <v>57</v>
      </c>
      <c r="N332" s="1" t="s">
        <v>57</v>
      </c>
      <c r="O332" s="5">
        <v>44214</v>
      </c>
      <c r="P332" s="5">
        <v>44214</v>
      </c>
      <c r="Q332" s="5">
        <v>44218</v>
      </c>
      <c r="R332" s="5">
        <v>44218</v>
      </c>
      <c r="S332" s="5">
        <v>44228</v>
      </c>
      <c r="T332" s="1" t="s">
        <v>1020</v>
      </c>
      <c r="U332" s="4">
        <v>1</v>
      </c>
      <c r="V332" s="6">
        <v>75000</v>
      </c>
      <c r="W332" s="1" t="s">
        <v>777</v>
      </c>
      <c r="X332" s="1">
        <v>7</v>
      </c>
      <c r="Y332" s="6">
        <v>10714.29</v>
      </c>
      <c r="Z332" s="1" t="s">
        <v>1043</v>
      </c>
      <c r="AA332" s="6">
        <v>375</v>
      </c>
      <c r="AB332" s="1" t="s">
        <v>580</v>
      </c>
      <c r="AC332" s="1" t="s">
        <v>974</v>
      </c>
      <c r="AD332" s="1" t="s">
        <v>657</v>
      </c>
      <c r="AE332" s="1" t="s">
        <v>780</v>
      </c>
      <c r="AF332" s="6">
        <v>75000</v>
      </c>
      <c r="AG332" s="6">
        <v>10714.285714285714</v>
      </c>
      <c r="AH332" s="1" t="s">
        <v>715</v>
      </c>
      <c r="AI332" s="6">
        <v>0</v>
      </c>
      <c r="AJ332" s="6">
        <v>0</v>
      </c>
      <c r="AK332" s="1"/>
      <c r="AL332" s="1"/>
      <c r="AM332" s="1"/>
      <c r="AN332" s="1"/>
      <c r="AO332" s="1"/>
      <c r="AP332" s="1"/>
      <c r="AQ332" s="2"/>
      <c r="AR332" s="7">
        <v>44232.635713299307</v>
      </c>
      <c r="AS332" s="1"/>
      <c r="AT332" s="1"/>
      <c r="AU332" s="1" t="s">
        <v>1024</v>
      </c>
      <c r="AV332" s="7">
        <v>44237.001535830437</v>
      </c>
      <c r="AW332" s="1"/>
      <c r="AX332" s="1"/>
      <c r="AY332" s="1"/>
      <c r="AZ332" s="5">
        <v>44561</v>
      </c>
      <c r="BA332" s="1" t="s">
        <v>56</v>
      </c>
      <c r="BB332" s="1" t="s">
        <v>56</v>
      </c>
      <c r="BC332" s="1"/>
      <c r="BD332" s="1"/>
      <c r="BE332" s="1"/>
      <c r="BF332" s="1"/>
      <c r="BG332" s="1" t="s">
        <v>422</v>
      </c>
    </row>
    <row r="333" spans="1:59" x14ac:dyDescent="0.25">
      <c r="A333" s="4">
        <v>328</v>
      </c>
      <c r="B333" s="2" t="str">
        <f>HYPERLINK("https://my.zakupivli.pro/remote/dispatcher/state_purchase_view/23017614", "UA-2021-01-18-001551-a")</f>
        <v>UA-2021-01-18-001551-a</v>
      </c>
      <c r="C333" s="2" t="s">
        <v>777</v>
      </c>
      <c r="D333" s="1" t="s">
        <v>845</v>
      </c>
      <c r="E333" s="1" t="s">
        <v>845</v>
      </c>
      <c r="F333" s="1" t="s">
        <v>255</v>
      </c>
      <c r="G333" s="1" t="s">
        <v>564</v>
      </c>
      <c r="H333" s="1" t="s">
        <v>933</v>
      </c>
      <c r="I333" s="1" t="s">
        <v>974</v>
      </c>
      <c r="J333" s="1" t="s">
        <v>635</v>
      </c>
      <c r="K333" s="1" t="s">
        <v>70</v>
      </c>
      <c r="L333" s="1" t="s">
        <v>57</v>
      </c>
      <c r="M333" s="1" t="s">
        <v>57</v>
      </c>
      <c r="N333" s="1" t="s">
        <v>57</v>
      </c>
      <c r="O333" s="5">
        <v>44214</v>
      </c>
      <c r="P333" s="5">
        <v>44214</v>
      </c>
      <c r="Q333" s="5">
        <v>44218</v>
      </c>
      <c r="R333" s="5">
        <v>44218</v>
      </c>
      <c r="S333" s="5">
        <v>44228</v>
      </c>
      <c r="T333" s="1" t="s">
        <v>1020</v>
      </c>
      <c r="U333" s="4">
        <v>1</v>
      </c>
      <c r="V333" s="6">
        <v>199000</v>
      </c>
      <c r="W333" s="1" t="s">
        <v>777</v>
      </c>
      <c r="X333" s="1">
        <v>8</v>
      </c>
      <c r="Y333" s="6">
        <v>24875</v>
      </c>
      <c r="Z333" s="1" t="s">
        <v>1043</v>
      </c>
      <c r="AA333" s="6">
        <v>995</v>
      </c>
      <c r="AB333" s="1" t="s">
        <v>580</v>
      </c>
      <c r="AC333" s="1" t="s">
        <v>974</v>
      </c>
      <c r="AD333" s="1" t="s">
        <v>657</v>
      </c>
      <c r="AE333" s="1" t="s">
        <v>780</v>
      </c>
      <c r="AF333" s="6">
        <v>199000</v>
      </c>
      <c r="AG333" s="6">
        <v>24875</v>
      </c>
      <c r="AH333" s="1" t="s">
        <v>715</v>
      </c>
      <c r="AI333" s="6">
        <v>0</v>
      </c>
      <c r="AJ333" s="6">
        <v>0</v>
      </c>
      <c r="AK333" s="1"/>
      <c r="AL333" s="1"/>
      <c r="AM333" s="1"/>
      <c r="AN333" s="1"/>
      <c r="AO333" s="1"/>
      <c r="AP333" s="1"/>
      <c r="AQ333" s="2"/>
      <c r="AR333" s="7">
        <v>44232.633238038055</v>
      </c>
      <c r="AS333" s="1"/>
      <c r="AT333" s="1"/>
      <c r="AU333" s="1" t="s">
        <v>1024</v>
      </c>
      <c r="AV333" s="7">
        <v>44237.000547469695</v>
      </c>
      <c r="AW333" s="1"/>
      <c r="AX333" s="1"/>
      <c r="AY333" s="1"/>
      <c r="AZ333" s="5">
        <v>44561</v>
      </c>
      <c r="BA333" s="1" t="s">
        <v>56</v>
      </c>
      <c r="BB333" s="1" t="s">
        <v>56</v>
      </c>
      <c r="BC333" s="1"/>
      <c r="BD333" s="1"/>
      <c r="BE333" s="1"/>
      <c r="BF333" s="1"/>
      <c r="BG333" s="1" t="s">
        <v>422</v>
      </c>
    </row>
    <row r="334" spans="1:59" x14ac:dyDescent="0.25">
      <c r="A334" s="4">
        <v>329</v>
      </c>
      <c r="B334" s="2" t="str">
        <f>HYPERLINK("https://my.zakupivli.pro/remote/dispatcher/state_purchase_view/23017290", "UA-2021-01-18-001469-a")</f>
        <v>UA-2021-01-18-001469-a</v>
      </c>
      <c r="C334" s="2" t="s">
        <v>777</v>
      </c>
      <c r="D334" s="1" t="s">
        <v>828</v>
      </c>
      <c r="E334" s="1" t="s">
        <v>828</v>
      </c>
      <c r="F334" s="1" t="s">
        <v>255</v>
      </c>
      <c r="G334" s="1" t="s">
        <v>563</v>
      </c>
      <c r="H334" s="1" t="s">
        <v>933</v>
      </c>
      <c r="I334" s="1" t="s">
        <v>974</v>
      </c>
      <c r="J334" s="1" t="s">
        <v>635</v>
      </c>
      <c r="K334" s="1" t="s">
        <v>70</v>
      </c>
      <c r="L334" s="1" t="s">
        <v>57</v>
      </c>
      <c r="M334" s="1" t="s">
        <v>57</v>
      </c>
      <c r="N334" s="1" t="s">
        <v>57</v>
      </c>
      <c r="O334" s="5">
        <v>44214</v>
      </c>
      <c r="P334" s="5">
        <v>44214</v>
      </c>
      <c r="Q334" s="5">
        <v>44218</v>
      </c>
      <c r="R334" s="5">
        <v>44218</v>
      </c>
      <c r="S334" s="5">
        <v>44228</v>
      </c>
      <c r="T334" s="1" t="s">
        <v>1020</v>
      </c>
      <c r="U334" s="4">
        <v>1</v>
      </c>
      <c r="V334" s="6">
        <v>160000</v>
      </c>
      <c r="W334" s="1" t="s">
        <v>777</v>
      </c>
      <c r="X334" s="1">
        <v>3</v>
      </c>
      <c r="Y334" s="6">
        <v>53333.33</v>
      </c>
      <c r="Z334" s="1" t="s">
        <v>1043</v>
      </c>
      <c r="AA334" s="6">
        <v>800</v>
      </c>
      <c r="AB334" s="1" t="s">
        <v>580</v>
      </c>
      <c r="AC334" s="1" t="s">
        <v>974</v>
      </c>
      <c r="AD334" s="1" t="s">
        <v>657</v>
      </c>
      <c r="AE334" s="1" t="s">
        <v>780</v>
      </c>
      <c r="AF334" s="6">
        <v>160000</v>
      </c>
      <c r="AG334" s="6">
        <v>53333.333333333336</v>
      </c>
      <c r="AH334" s="1" t="s">
        <v>715</v>
      </c>
      <c r="AI334" s="6">
        <v>0</v>
      </c>
      <c r="AJ334" s="6">
        <v>0</v>
      </c>
      <c r="AK334" s="1"/>
      <c r="AL334" s="1"/>
      <c r="AM334" s="1"/>
      <c r="AN334" s="1"/>
      <c r="AO334" s="1"/>
      <c r="AP334" s="1"/>
      <c r="AQ334" s="2"/>
      <c r="AR334" s="7">
        <v>44232.630957547954</v>
      </c>
      <c r="AS334" s="1"/>
      <c r="AT334" s="1"/>
      <c r="AU334" s="1" t="s">
        <v>1024</v>
      </c>
      <c r="AV334" s="7">
        <v>44237.002588803611</v>
      </c>
      <c r="AW334" s="1"/>
      <c r="AX334" s="1"/>
      <c r="AY334" s="1"/>
      <c r="AZ334" s="5">
        <v>44561</v>
      </c>
      <c r="BA334" s="1" t="s">
        <v>56</v>
      </c>
      <c r="BB334" s="1" t="s">
        <v>56</v>
      </c>
      <c r="BC334" s="1"/>
      <c r="BD334" s="1"/>
      <c r="BE334" s="1"/>
      <c r="BF334" s="1"/>
      <c r="BG334" s="1" t="s">
        <v>422</v>
      </c>
    </row>
    <row r="335" spans="1:59" x14ac:dyDescent="0.25">
      <c r="A335" s="4">
        <v>330</v>
      </c>
      <c r="B335" s="2" t="str">
        <f>HYPERLINK("https://my.zakupivli.pro/remote/dispatcher/state_purchase_view/23016901", "UA-2021-01-18-001360-a")</f>
        <v>UA-2021-01-18-001360-a</v>
      </c>
      <c r="C335" s="2" t="s">
        <v>777</v>
      </c>
      <c r="D335" s="1" t="s">
        <v>833</v>
      </c>
      <c r="E335" s="1" t="s">
        <v>833</v>
      </c>
      <c r="F335" s="1" t="s">
        <v>255</v>
      </c>
      <c r="G335" s="1" t="s">
        <v>565</v>
      </c>
      <c r="H335" s="1" t="s">
        <v>933</v>
      </c>
      <c r="I335" s="1" t="s">
        <v>974</v>
      </c>
      <c r="J335" s="1" t="s">
        <v>635</v>
      </c>
      <c r="K335" s="1" t="s">
        <v>70</v>
      </c>
      <c r="L335" s="1" t="s">
        <v>57</v>
      </c>
      <c r="M335" s="1" t="s">
        <v>57</v>
      </c>
      <c r="N335" s="1" t="s">
        <v>57</v>
      </c>
      <c r="O335" s="5">
        <v>44214</v>
      </c>
      <c r="P335" s="5">
        <v>44214</v>
      </c>
      <c r="Q335" s="5">
        <v>44218</v>
      </c>
      <c r="R335" s="5">
        <v>44218</v>
      </c>
      <c r="S335" s="5">
        <v>44228</v>
      </c>
      <c r="T335" s="1" t="s">
        <v>1020</v>
      </c>
      <c r="U335" s="4">
        <v>1</v>
      </c>
      <c r="V335" s="6">
        <v>199000</v>
      </c>
      <c r="W335" s="1" t="s">
        <v>777</v>
      </c>
      <c r="X335" s="1">
        <v>2</v>
      </c>
      <c r="Y335" s="6">
        <v>99500</v>
      </c>
      <c r="Z335" s="1" t="s">
        <v>1043</v>
      </c>
      <c r="AA335" s="6">
        <v>995</v>
      </c>
      <c r="AB335" s="1" t="s">
        <v>580</v>
      </c>
      <c r="AC335" s="1" t="s">
        <v>974</v>
      </c>
      <c r="AD335" s="1" t="s">
        <v>657</v>
      </c>
      <c r="AE335" s="1" t="s">
        <v>780</v>
      </c>
      <c r="AF335" s="6">
        <v>199000</v>
      </c>
      <c r="AG335" s="6">
        <v>99500</v>
      </c>
      <c r="AH335" s="1" t="s">
        <v>715</v>
      </c>
      <c r="AI335" s="6">
        <v>0</v>
      </c>
      <c r="AJ335" s="6">
        <v>0</v>
      </c>
      <c r="AK335" s="1"/>
      <c r="AL335" s="1"/>
      <c r="AM335" s="1"/>
      <c r="AN335" s="1"/>
      <c r="AO335" s="1"/>
      <c r="AP335" s="1"/>
      <c r="AQ335" s="2"/>
      <c r="AR335" s="7">
        <v>44232.628723871676</v>
      </c>
      <c r="AS335" s="1"/>
      <c r="AT335" s="1"/>
      <c r="AU335" s="1" t="s">
        <v>1024</v>
      </c>
      <c r="AV335" s="7">
        <v>44237.00055151392</v>
      </c>
      <c r="AW335" s="1"/>
      <c r="AX335" s="1"/>
      <c r="AY335" s="1"/>
      <c r="AZ335" s="5">
        <v>44561</v>
      </c>
      <c r="BA335" s="1" t="s">
        <v>56</v>
      </c>
      <c r="BB335" s="1" t="s">
        <v>56</v>
      </c>
      <c r="BC335" s="1"/>
      <c r="BD335" s="1"/>
      <c r="BE335" s="1"/>
      <c r="BF335" s="1"/>
      <c r="BG335" s="1" t="s">
        <v>422</v>
      </c>
    </row>
    <row r="336" spans="1:59" x14ac:dyDescent="0.25">
      <c r="A336" s="4">
        <v>331</v>
      </c>
      <c r="B336" s="2" t="str">
        <f>HYPERLINK("https://my.zakupivli.pro/remote/dispatcher/state_purchase_view/23016404", "UA-2021-01-18-001251-a")</f>
        <v>UA-2021-01-18-001251-a</v>
      </c>
      <c r="C336" s="2" t="s">
        <v>777</v>
      </c>
      <c r="D336" s="1" t="s">
        <v>853</v>
      </c>
      <c r="E336" s="1" t="s">
        <v>853</v>
      </c>
      <c r="F336" s="1" t="s">
        <v>255</v>
      </c>
      <c r="G336" s="1" t="s">
        <v>491</v>
      </c>
      <c r="H336" s="1" t="s">
        <v>933</v>
      </c>
      <c r="I336" s="1" t="s">
        <v>974</v>
      </c>
      <c r="J336" s="1" t="s">
        <v>635</v>
      </c>
      <c r="K336" s="1" t="s">
        <v>70</v>
      </c>
      <c r="L336" s="1" t="s">
        <v>57</v>
      </c>
      <c r="M336" s="1" t="s">
        <v>57</v>
      </c>
      <c r="N336" s="1" t="s">
        <v>57</v>
      </c>
      <c r="O336" s="5">
        <v>44214</v>
      </c>
      <c r="P336" s="5">
        <v>44214</v>
      </c>
      <c r="Q336" s="5">
        <v>44218</v>
      </c>
      <c r="R336" s="5">
        <v>44218</v>
      </c>
      <c r="S336" s="5">
        <v>44228</v>
      </c>
      <c r="T336" s="1" t="s">
        <v>1020</v>
      </c>
      <c r="U336" s="4">
        <v>1</v>
      </c>
      <c r="V336" s="6">
        <v>199000</v>
      </c>
      <c r="W336" s="1" t="s">
        <v>777</v>
      </c>
      <c r="X336" s="1">
        <v>1</v>
      </c>
      <c r="Y336" s="6">
        <v>199000</v>
      </c>
      <c r="Z336" s="1" t="s">
        <v>1043</v>
      </c>
      <c r="AA336" s="6">
        <v>995</v>
      </c>
      <c r="AB336" s="1" t="s">
        <v>580</v>
      </c>
      <c r="AC336" s="1" t="s">
        <v>974</v>
      </c>
      <c r="AD336" s="1" t="s">
        <v>657</v>
      </c>
      <c r="AE336" s="1" t="s">
        <v>780</v>
      </c>
      <c r="AF336" s="6">
        <v>199000</v>
      </c>
      <c r="AG336" s="6">
        <v>199000</v>
      </c>
      <c r="AH336" s="1" t="s">
        <v>715</v>
      </c>
      <c r="AI336" s="6">
        <v>0</v>
      </c>
      <c r="AJ336" s="6">
        <v>0</v>
      </c>
      <c r="AK336" s="1"/>
      <c r="AL336" s="1"/>
      <c r="AM336" s="1"/>
      <c r="AN336" s="1"/>
      <c r="AO336" s="1"/>
      <c r="AP336" s="1"/>
      <c r="AQ336" s="2"/>
      <c r="AR336" s="7">
        <v>44232.626452802178</v>
      </c>
      <c r="AS336" s="1"/>
      <c r="AT336" s="1"/>
      <c r="AU336" s="1" t="s">
        <v>1024</v>
      </c>
      <c r="AV336" s="7">
        <v>44237.002158739655</v>
      </c>
      <c r="AW336" s="1"/>
      <c r="AX336" s="1"/>
      <c r="AY336" s="1"/>
      <c r="AZ336" s="5">
        <v>44561</v>
      </c>
      <c r="BA336" s="1" t="s">
        <v>56</v>
      </c>
      <c r="BB336" s="1" t="s">
        <v>56</v>
      </c>
      <c r="BC336" s="1"/>
      <c r="BD336" s="1"/>
      <c r="BE336" s="1"/>
      <c r="BF336" s="1"/>
      <c r="BG336" s="1" t="s">
        <v>422</v>
      </c>
    </row>
    <row r="337" spans="1:59" x14ac:dyDescent="0.25">
      <c r="A337" s="4">
        <v>332</v>
      </c>
      <c r="B337" s="2" t="str">
        <f>HYPERLINK("https://my.zakupivli.pro/remote/dispatcher/state_purchase_view/22949264", "UA-2021-01-14-000422-a")</f>
        <v>UA-2021-01-14-000422-a</v>
      </c>
      <c r="C337" s="2" t="s">
        <v>777</v>
      </c>
      <c r="D337" s="1" t="s">
        <v>806</v>
      </c>
      <c r="E337" s="1" t="s">
        <v>1011</v>
      </c>
      <c r="F337" s="1" t="s">
        <v>255</v>
      </c>
      <c r="G337" s="1" t="s">
        <v>121</v>
      </c>
      <c r="H337" s="1" t="s">
        <v>808</v>
      </c>
      <c r="I337" s="1" t="s">
        <v>974</v>
      </c>
      <c r="J337" s="1" t="s">
        <v>635</v>
      </c>
      <c r="K337" s="1" t="s">
        <v>70</v>
      </c>
      <c r="L337" s="1" t="s">
        <v>57</v>
      </c>
      <c r="M337" s="1" t="s">
        <v>57</v>
      </c>
      <c r="N337" s="1" t="s">
        <v>57</v>
      </c>
      <c r="O337" s="5">
        <v>44210</v>
      </c>
      <c r="P337" s="1"/>
      <c r="Q337" s="1"/>
      <c r="R337" s="1"/>
      <c r="S337" s="1"/>
      <c r="T337" s="1" t="s">
        <v>1019</v>
      </c>
      <c r="U337" s="4">
        <v>1</v>
      </c>
      <c r="V337" s="6">
        <v>299997.23</v>
      </c>
      <c r="W337" s="1" t="s">
        <v>777</v>
      </c>
      <c r="X337" s="1">
        <v>215.376</v>
      </c>
      <c r="Y337" s="6">
        <v>1392.9</v>
      </c>
      <c r="Z337" s="1" t="s">
        <v>1022</v>
      </c>
      <c r="AA337" s="1" t="s">
        <v>1037</v>
      </c>
      <c r="AB337" s="1" t="s">
        <v>580</v>
      </c>
      <c r="AC337" s="1" t="s">
        <v>974</v>
      </c>
      <c r="AD337" s="1" t="s">
        <v>657</v>
      </c>
      <c r="AE337" s="1" t="s">
        <v>780</v>
      </c>
      <c r="AF337" s="6">
        <v>299997.23</v>
      </c>
      <c r="AG337" s="6">
        <v>1395.3359534883721</v>
      </c>
      <c r="AH337" s="1"/>
      <c r="AI337" s="6">
        <v>0</v>
      </c>
      <c r="AJ337" s="6">
        <v>0</v>
      </c>
      <c r="AK337" s="1" t="s">
        <v>791</v>
      </c>
      <c r="AL337" s="1" t="s">
        <v>360</v>
      </c>
      <c r="AM337" s="1"/>
      <c r="AN337" s="1" t="s">
        <v>95</v>
      </c>
      <c r="AO337" s="1"/>
      <c r="AP337" s="1"/>
      <c r="AQ337" s="2"/>
      <c r="AR337" s="1"/>
      <c r="AS337" s="5">
        <v>44216</v>
      </c>
      <c r="AT337" s="5">
        <v>44231</v>
      </c>
      <c r="AU337" s="1" t="s">
        <v>1023</v>
      </c>
      <c r="AV337" s="7">
        <v>44218.409057252742</v>
      </c>
      <c r="AW337" s="1" t="s">
        <v>444</v>
      </c>
      <c r="AX337" s="6">
        <v>299997.23</v>
      </c>
      <c r="AY337" s="5">
        <v>44197</v>
      </c>
      <c r="AZ337" s="5">
        <v>44561</v>
      </c>
      <c r="BA337" s="5">
        <v>44218</v>
      </c>
      <c r="BB337" s="5">
        <v>44218</v>
      </c>
      <c r="BC337" s="7">
        <v>44561</v>
      </c>
      <c r="BD337" s="1" t="s">
        <v>1044</v>
      </c>
      <c r="BE337" s="1"/>
      <c r="BF337" s="1"/>
      <c r="BG337" s="1" t="s">
        <v>55</v>
      </c>
    </row>
    <row r="338" spans="1:59" x14ac:dyDescent="0.25">
      <c r="A338" s="4">
        <v>333</v>
      </c>
      <c r="B338" s="2" t="str">
        <f>HYPERLINK("https://my.zakupivli.pro/remote/dispatcher/state_purchase_view/22841361", "UA-2021-01-04-000257-c")</f>
        <v>UA-2021-01-04-000257-c</v>
      </c>
      <c r="C338" s="2" t="s">
        <v>777</v>
      </c>
      <c r="D338" s="1" t="s">
        <v>684</v>
      </c>
      <c r="E338" s="1" t="s">
        <v>684</v>
      </c>
      <c r="F338" s="1" t="s">
        <v>255</v>
      </c>
      <c r="G338" s="1" t="s">
        <v>120</v>
      </c>
      <c r="H338" s="1" t="s">
        <v>933</v>
      </c>
      <c r="I338" s="1" t="s">
        <v>974</v>
      </c>
      <c r="J338" s="1" t="s">
        <v>635</v>
      </c>
      <c r="K338" s="1" t="s">
        <v>70</v>
      </c>
      <c r="L338" s="1" t="s">
        <v>57</v>
      </c>
      <c r="M338" s="1" t="s">
        <v>57</v>
      </c>
      <c r="N338" s="1" t="s">
        <v>57</v>
      </c>
      <c r="O338" s="5">
        <v>44200</v>
      </c>
      <c r="P338" s="5">
        <v>44200</v>
      </c>
      <c r="Q338" s="5">
        <v>44208</v>
      </c>
      <c r="R338" s="5">
        <v>44208</v>
      </c>
      <c r="S338" s="5">
        <v>44216</v>
      </c>
      <c r="T338" s="1" t="s">
        <v>1020</v>
      </c>
      <c r="U338" s="4">
        <v>1</v>
      </c>
      <c r="V338" s="6">
        <v>77677</v>
      </c>
      <c r="W338" s="1" t="s">
        <v>777</v>
      </c>
      <c r="X338" s="1">
        <v>24856</v>
      </c>
      <c r="Y338" s="6">
        <v>3.13</v>
      </c>
      <c r="Z338" s="1" t="s">
        <v>1031</v>
      </c>
      <c r="AA338" s="6">
        <v>776.77</v>
      </c>
      <c r="AB338" s="1" t="s">
        <v>580</v>
      </c>
      <c r="AC338" s="1" t="s">
        <v>974</v>
      </c>
      <c r="AD338" s="1" t="s">
        <v>657</v>
      </c>
      <c r="AE338" s="1" t="s">
        <v>780</v>
      </c>
      <c r="AF338" s="6">
        <v>76677</v>
      </c>
      <c r="AG338" s="6">
        <v>3.0848487286771804</v>
      </c>
      <c r="AH338" s="1" t="s">
        <v>889</v>
      </c>
      <c r="AI338" s="6">
        <v>1000</v>
      </c>
      <c r="AJ338" s="6">
        <v>1.2873823654363582E-2</v>
      </c>
      <c r="AK338" s="1" t="s">
        <v>889</v>
      </c>
      <c r="AL338" s="1" t="s">
        <v>450</v>
      </c>
      <c r="AM338" s="1" t="s">
        <v>591</v>
      </c>
      <c r="AN338" s="1" t="s">
        <v>30</v>
      </c>
      <c r="AO338" s="6">
        <v>1000</v>
      </c>
      <c r="AP338" s="6">
        <v>1.2873823654363582E-2</v>
      </c>
      <c r="AQ338" s="2"/>
      <c r="AR338" s="7">
        <v>44218.416303341241</v>
      </c>
      <c r="AS338" s="5">
        <v>44219</v>
      </c>
      <c r="AT338" s="5">
        <v>44238</v>
      </c>
      <c r="AU338" s="1" t="s">
        <v>1023</v>
      </c>
      <c r="AV338" s="7">
        <v>44236.577488455754</v>
      </c>
      <c r="AW338" s="1" t="s">
        <v>546</v>
      </c>
      <c r="AX338" s="6">
        <v>76677</v>
      </c>
      <c r="AY338" s="5">
        <v>44200</v>
      </c>
      <c r="AZ338" s="5">
        <v>44561</v>
      </c>
      <c r="BA338" s="5">
        <v>44235</v>
      </c>
      <c r="BB338" s="5">
        <v>44235</v>
      </c>
      <c r="BC338" s="7">
        <v>44561</v>
      </c>
      <c r="BD338" s="1" t="s">
        <v>1044</v>
      </c>
      <c r="BE338" s="1"/>
      <c r="BF338" s="1"/>
      <c r="BG338" s="1" t="s">
        <v>451</v>
      </c>
    </row>
    <row r="339" spans="1:59" x14ac:dyDescent="0.25">
      <c r="A339" s="1" t="s">
        <v>699</v>
      </c>
    </row>
  </sheetData>
  <autoFilter ref="A5:BG338" xr:uid="{00000000-0009-0000-0000-000000000000}"/>
  <hyperlinks>
    <hyperlink ref="A2" r:id="rId1" display="mailto:report-feedback@zakupivli.pro" xr:uid="{00000000-0004-0000-0000-000000000000}"/>
    <hyperlink ref="B6" r:id="rId2" display="https://my.zakupivli.pro/remote/dispatcher/state_purchase_view/33873805" xr:uid="{00000000-0004-0000-0000-000001000000}"/>
    <hyperlink ref="B7" r:id="rId3" display="https://my.zakupivli.pro/remote/dispatcher/state_purchase_view/33872854" xr:uid="{00000000-0004-0000-0000-000002000000}"/>
    <hyperlink ref="B8" r:id="rId4" display="https://my.zakupivli.pro/remote/dispatcher/state_purchase_view/33786579" xr:uid="{00000000-0004-0000-0000-000003000000}"/>
    <hyperlink ref="B9" r:id="rId5" display="https://my.zakupivli.pro/remote/dispatcher/state_purchase_view/33784218" xr:uid="{00000000-0004-0000-0000-000004000000}"/>
    <hyperlink ref="B10" r:id="rId6" display="https://my.zakupivli.pro/remote/dispatcher/state_purchase_view/33783361" xr:uid="{00000000-0004-0000-0000-000005000000}"/>
    <hyperlink ref="B11" r:id="rId7" display="https://my.zakupivli.pro/remote/dispatcher/state_purchase_view/33782588" xr:uid="{00000000-0004-0000-0000-000006000000}"/>
    <hyperlink ref="B12" r:id="rId8" display="https://my.zakupivli.pro/remote/dispatcher/state_purchase_view/33773727" xr:uid="{00000000-0004-0000-0000-000007000000}"/>
    <hyperlink ref="B13" r:id="rId9" display="https://my.zakupivli.pro/remote/dispatcher/state_purchase_view/33771489" xr:uid="{00000000-0004-0000-0000-000008000000}"/>
    <hyperlink ref="B14" r:id="rId10" display="https://my.zakupivli.pro/remote/dispatcher/state_purchase_view/33767499" xr:uid="{00000000-0004-0000-0000-000009000000}"/>
    <hyperlink ref="AQ14" r:id="rId11" display="https://auctions.prozorro.gov.ua/tenders/9a50f1796d0048a4a86f0ac7f70fbb49" xr:uid="{00000000-0004-0000-0000-00000A000000}"/>
    <hyperlink ref="B15" r:id="rId12" display="https://my.zakupivli.pro/remote/dispatcher/state_purchase_view/33766747" xr:uid="{00000000-0004-0000-0000-00000B000000}"/>
    <hyperlink ref="AQ15" r:id="rId13" display="https://auctions.prozorro.gov.ua/tenders/966f939aadbc403f944e913ac82bc274" xr:uid="{00000000-0004-0000-0000-00000C000000}"/>
    <hyperlink ref="B16" r:id="rId14" display="https://my.zakupivli.pro/remote/dispatcher/state_purchase_view/33690838" xr:uid="{00000000-0004-0000-0000-00000D000000}"/>
    <hyperlink ref="B17" r:id="rId15" display="https://my.zakupivli.pro/remote/dispatcher/state_purchase_view/33494215" xr:uid="{00000000-0004-0000-0000-00000E000000}"/>
    <hyperlink ref="B18" r:id="rId16" display="https://my.zakupivli.pro/remote/dispatcher/state_purchase_view/33472470" xr:uid="{00000000-0004-0000-0000-00000F000000}"/>
    <hyperlink ref="B19" r:id="rId17" display="https://my.zakupivli.pro/remote/dispatcher/state_purchase_view/33379772" xr:uid="{00000000-0004-0000-0000-000010000000}"/>
    <hyperlink ref="B20" r:id="rId18" display="https://my.zakupivli.pro/remote/dispatcher/state_purchase_view/33377178" xr:uid="{00000000-0004-0000-0000-000011000000}"/>
    <hyperlink ref="B21" r:id="rId19" display="https://my.zakupivli.pro/remote/dispatcher/state_purchase_view/33375366" xr:uid="{00000000-0004-0000-0000-000012000000}"/>
    <hyperlink ref="B22" r:id="rId20" display="https://my.zakupivli.pro/remote/dispatcher/state_purchase_view/33373263" xr:uid="{00000000-0004-0000-0000-000013000000}"/>
    <hyperlink ref="B23" r:id="rId21" display="https://my.zakupivli.pro/remote/dispatcher/state_purchase_view/33321724" xr:uid="{00000000-0004-0000-0000-000014000000}"/>
    <hyperlink ref="B24" r:id="rId22" display="https://my.zakupivli.pro/remote/dispatcher/state_purchase_view/33309467" xr:uid="{00000000-0004-0000-0000-000015000000}"/>
    <hyperlink ref="B25" r:id="rId23" display="https://my.zakupivli.pro/remote/dispatcher/state_purchase_view/33305700" xr:uid="{00000000-0004-0000-0000-000016000000}"/>
    <hyperlink ref="B26" r:id="rId24" display="https://my.zakupivli.pro/remote/dispatcher/state_purchase_view/33303134" xr:uid="{00000000-0004-0000-0000-000017000000}"/>
    <hyperlink ref="B27" r:id="rId25" display="https://my.zakupivli.pro/remote/dispatcher/state_purchase_view/33259456" xr:uid="{00000000-0004-0000-0000-000018000000}"/>
    <hyperlink ref="B28" r:id="rId26" display="https://my.zakupivli.pro/remote/dispatcher/state_purchase_view/33258552" xr:uid="{00000000-0004-0000-0000-000019000000}"/>
    <hyperlink ref="B29" r:id="rId27" display="https://my.zakupivli.pro/remote/dispatcher/state_purchase_view/33257649" xr:uid="{00000000-0004-0000-0000-00001A000000}"/>
    <hyperlink ref="B30" r:id="rId28" display="https://my.zakupivli.pro/remote/dispatcher/state_purchase_view/33205248" xr:uid="{00000000-0004-0000-0000-00001B000000}"/>
    <hyperlink ref="B31" r:id="rId29" display="https://my.zakupivli.pro/remote/dispatcher/state_purchase_view/33200249" xr:uid="{00000000-0004-0000-0000-00001C000000}"/>
    <hyperlink ref="B32" r:id="rId30" display="https://my.zakupivli.pro/remote/dispatcher/state_purchase_view/33196753" xr:uid="{00000000-0004-0000-0000-00001D000000}"/>
    <hyperlink ref="B33" r:id="rId31" display="https://my.zakupivli.pro/remote/dispatcher/state_purchase_view/33195445" xr:uid="{00000000-0004-0000-0000-00001E000000}"/>
    <hyperlink ref="B34" r:id="rId32" display="https://my.zakupivli.pro/remote/dispatcher/state_purchase_view/33192746" xr:uid="{00000000-0004-0000-0000-00001F000000}"/>
    <hyperlink ref="B35" r:id="rId33" display="https://my.zakupivli.pro/remote/dispatcher/state_purchase_view/33190175" xr:uid="{00000000-0004-0000-0000-000020000000}"/>
    <hyperlink ref="B36" r:id="rId34" display="https://my.zakupivli.pro/remote/dispatcher/state_purchase_view/33064114" xr:uid="{00000000-0004-0000-0000-000021000000}"/>
    <hyperlink ref="B37" r:id="rId35" display="https://my.zakupivli.pro/remote/dispatcher/state_purchase_view/32998424" xr:uid="{00000000-0004-0000-0000-000022000000}"/>
    <hyperlink ref="B38" r:id="rId36" display="https://my.zakupivli.pro/remote/dispatcher/state_purchase_view/32931940" xr:uid="{00000000-0004-0000-0000-000023000000}"/>
    <hyperlink ref="B39" r:id="rId37" display="https://my.zakupivli.pro/remote/dispatcher/state_purchase_view/32930221" xr:uid="{00000000-0004-0000-0000-000024000000}"/>
    <hyperlink ref="B40" r:id="rId38" display="https://my.zakupivli.pro/remote/dispatcher/state_purchase_view/32918450" xr:uid="{00000000-0004-0000-0000-000025000000}"/>
    <hyperlink ref="B41" r:id="rId39" display="https://my.zakupivli.pro/remote/dispatcher/state_purchase_view/32913925" xr:uid="{00000000-0004-0000-0000-000026000000}"/>
    <hyperlink ref="B42" r:id="rId40" display="https://my.zakupivli.pro/remote/dispatcher/state_purchase_view/32827091" xr:uid="{00000000-0004-0000-0000-000027000000}"/>
    <hyperlink ref="B43" r:id="rId41" display="https://my.zakupivli.pro/remote/dispatcher/state_purchase_view/32764278" xr:uid="{00000000-0004-0000-0000-000028000000}"/>
    <hyperlink ref="B44" r:id="rId42" display="https://my.zakupivli.pro/remote/dispatcher/state_purchase_view/32748059" xr:uid="{00000000-0004-0000-0000-000029000000}"/>
    <hyperlink ref="B45" r:id="rId43" display="https://my.zakupivli.pro/remote/dispatcher/state_purchase_view/32744882" xr:uid="{00000000-0004-0000-0000-00002A000000}"/>
    <hyperlink ref="B46" r:id="rId44" display="https://my.zakupivli.pro/remote/dispatcher/state_purchase_view/32510633" xr:uid="{00000000-0004-0000-0000-00002B000000}"/>
    <hyperlink ref="B47" r:id="rId45" display="https://my.zakupivli.pro/remote/dispatcher/state_purchase_view/32510629" xr:uid="{00000000-0004-0000-0000-00002C000000}"/>
    <hyperlink ref="B48" r:id="rId46" display="https://my.zakupivli.pro/remote/dispatcher/state_purchase_view/32495657" xr:uid="{00000000-0004-0000-0000-00002D000000}"/>
    <hyperlink ref="B49" r:id="rId47" display="https://my.zakupivli.pro/remote/dispatcher/state_purchase_view/32488389" xr:uid="{00000000-0004-0000-0000-00002E000000}"/>
    <hyperlink ref="B50" r:id="rId48" display="https://my.zakupivli.pro/remote/dispatcher/state_purchase_view/32486650" xr:uid="{00000000-0004-0000-0000-00002F000000}"/>
    <hyperlink ref="B51" r:id="rId49" display="https://my.zakupivli.pro/remote/dispatcher/state_purchase_view/32484186" xr:uid="{00000000-0004-0000-0000-000030000000}"/>
    <hyperlink ref="B52" r:id="rId50" display="https://my.zakupivli.pro/remote/dispatcher/state_purchase_view/32479637" xr:uid="{00000000-0004-0000-0000-000031000000}"/>
    <hyperlink ref="B53" r:id="rId51" display="https://my.zakupivli.pro/remote/dispatcher/state_purchase_view/32476190" xr:uid="{00000000-0004-0000-0000-000032000000}"/>
    <hyperlink ref="B54" r:id="rId52" display="https://my.zakupivli.pro/remote/dispatcher/state_purchase_view/32397922" xr:uid="{00000000-0004-0000-0000-000033000000}"/>
    <hyperlink ref="B55" r:id="rId53" display="https://my.zakupivli.pro/remote/dispatcher/state_purchase_view/32270418" xr:uid="{00000000-0004-0000-0000-000034000000}"/>
    <hyperlink ref="B56" r:id="rId54" display="https://my.zakupivli.pro/remote/dispatcher/state_purchase_view/32131469" xr:uid="{00000000-0004-0000-0000-000035000000}"/>
    <hyperlink ref="B57" r:id="rId55" display="https://my.zakupivli.pro/remote/dispatcher/state_purchase_view/32125546" xr:uid="{00000000-0004-0000-0000-000036000000}"/>
    <hyperlink ref="B58" r:id="rId56" display="https://my.zakupivli.pro/remote/dispatcher/state_purchase_view/32122753" xr:uid="{00000000-0004-0000-0000-000037000000}"/>
    <hyperlink ref="B59" r:id="rId57" display="https://my.zakupivli.pro/remote/dispatcher/state_purchase_view/32119586" xr:uid="{00000000-0004-0000-0000-000038000000}"/>
    <hyperlink ref="B60" r:id="rId58" display="https://my.zakupivli.pro/remote/dispatcher/state_purchase_view/32089368" xr:uid="{00000000-0004-0000-0000-000039000000}"/>
    <hyperlink ref="B61" r:id="rId59" display="https://my.zakupivli.pro/remote/dispatcher/state_purchase_view/32079983" xr:uid="{00000000-0004-0000-0000-00003A000000}"/>
    <hyperlink ref="B62" r:id="rId60" display="https://my.zakupivli.pro/remote/dispatcher/state_purchase_view/31918696" xr:uid="{00000000-0004-0000-0000-00003B000000}"/>
    <hyperlink ref="B63" r:id="rId61" display="https://my.zakupivli.pro/remote/dispatcher/state_purchase_view/31836170" xr:uid="{00000000-0004-0000-0000-00003C000000}"/>
    <hyperlink ref="B64" r:id="rId62" display="https://my.zakupivli.pro/remote/dispatcher/state_purchase_view/31715343" xr:uid="{00000000-0004-0000-0000-00003D000000}"/>
    <hyperlink ref="B65" r:id="rId63" display="https://my.zakupivli.pro/remote/dispatcher/state_purchase_view/31714706" xr:uid="{00000000-0004-0000-0000-00003E000000}"/>
    <hyperlink ref="B66" r:id="rId64" display="https://my.zakupivli.pro/remote/dispatcher/state_purchase_view/31713856" xr:uid="{00000000-0004-0000-0000-00003F000000}"/>
    <hyperlink ref="B67" r:id="rId65" display="https://my.zakupivli.pro/remote/dispatcher/state_purchase_view/31713155" xr:uid="{00000000-0004-0000-0000-000040000000}"/>
    <hyperlink ref="B68" r:id="rId66" display="https://my.zakupivli.pro/remote/dispatcher/state_purchase_view/31711041" xr:uid="{00000000-0004-0000-0000-000041000000}"/>
    <hyperlink ref="B69" r:id="rId67" display="https://my.zakupivli.pro/remote/dispatcher/state_purchase_view/31709761" xr:uid="{00000000-0004-0000-0000-000042000000}"/>
    <hyperlink ref="B70" r:id="rId68" display="https://my.zakupivli.pro/remote/dispatcher/state_purchase_view/31708993" xr:uid="{00000000-0004-0000-0000-000043000000}"/>
    <hyperlink ref="B71" r:id="rId69" display="https://my.zakupivli.pro/remote/dispatcher/state_purchase_view/31629916" xr:uid="{00000000-0004-0000-0000-000044000000}"/>
    <hyperlink ref="B72" r:id="rId70" display="https://my.zakupivli.pro/remote/dispatcher/state_purchase_view/31627587" xr:uid="{00000000-0004-0000-0000-000045000000}"/>
    <hyperlink ref="B73" r:id="rId71" display="https://my.zakupivli.pro/remote/dispatcher/state_purchase_view/31606368" xr:uid="{00000000-0004-0000-0000-000046000000}"/>
    <hyperlink ref="B74" r:id="rId72" display="https://my.zakupivli.pro/remote/dispatcher/state_purchase_view/31605238" xr:uid="{00000000-0004-0000-0000-000047000000}"/>
    <hyperlink ref="B75" r:id="rId73" display="https://my.zakupivli.pro/remote/dispatcher/state_purchase_view/31604868" xr:uid="{00000000-0004-0000-0000-000048000000}"/>
    <hyperlink ref="B76" r:id="rId74" display="https://my.zakupivli.pro/remote/dispatcher/state_purchase_view/31604465" xr:uid="{00000000-0004-0000-0000-000049000000}"/>
    <hyperlink ref="B77" r:id="rId75" display="https://my.zakupivli.pro/remote/dispatcher/state_purchase_view/31484897" xr:uid="{00000000-0004-0000-0000-00004A000000}"/>
    <hyperlink ref="AQ77" r:id="rId76" display="https://auctions.prozorro.gov.ua/tenders/7f0183cd834d4b1ebdacc03c358afc56" xr:uid="{00000000-0004-0000-0000-00004B000000}"/>
    <hyperlink ref="B78" r:id="rId77" display="https://my.zakupivli.pro/remote/dispatcher/state_purchase_view/31443024" xr:uid="{00000000-0004-0000-0000-00004C000000}"/>
    <hyperlink ref="B79" r:id="rId78" display="https://my.zakupivli.pro/remote/dispatcher/state_purchase_view/31441774" xr:uid="{00000000-0004-0000-0000-00004D000000}"/>
    <hyperlink ref="B80" r:id="rId79" display="https://my.zakupivli.pro/remote/dispatcher/state_purchase_view/31440358" xr:uid="{00000000-0004-0000-0000-00004E000000}"/>
    <hyperlink ref="B81" r:id="rId80" display="https://my.zakupivli.pro/remote/dispatcher/state_purchase_view/31438477" xr:uid="{00000000-0004-0000-0000-00004F000000}"/>
    <hyperlink ref="B82" r:id="rId81" display="https://my.zakupivli.pro/remote/dispatcher/state_purchase_view/31243909" xr:uid="{00000000-0004-0000-0000-000050000000}"/>
    <hyperlink ref="B83" r:id="rId82" display="https://my.zakupivli.pro/remote/dispatcher/state_purchase_view/30988054" xr:uid="{00000000-0004-0000-0000-000051000000}"/>
    <hyperlink ref="B84" r:id="rId83" display="https://my.zakupivli.pro/remote/dispatcher/state_purchase_view/30987012" xr:uid="{00000000-0004-0000-0000-000052000000}"/>
    <hyperlink ref="B85" r:id="rId84" display="https://my.zakupivli.pro/remote/dispatcher/state_purchase_view/30983617" xr:uid="{00000000-0004-0000-0000-000053000000}"/>
    <hyperlink ref="B86" r:id="rId85" display="https://my.zakupivli.pro/remote/dispatcher/state_purchase_view/30747745" xr:uid="{00000000-0004-0000-0000-000054000000}"/>
    <hyperlink ref="B87" r:id="rId86" display="https://my.zakupivli.pro/remote/dispatcher/state_purchase_view/30746914" xr:uid="{00000000-0004-0000-0000-000055000000}"/>
    <hyperlink ref="B88" r:id="rId87" display="https://my.zakupivli.pro/remote/dispatcher/state_purchase_view/30746444" xr:uid="{00000000-0004-0000-0000-000056000000}"/>
    <hyperlink ref="B89" r:id="rId88" display="https://my.zakupivli.pro/remote/dispatcher/state_purchase_view/30745246" xr:uid="{00000000-0004-0000-0000-000057000000}"/>
    <hyperlink ref="B90" r:id="rId89" display="https://my.zakupivli.pro/remote/dispatcher/state_purchase_view/30719702" xr:uid="{00000000-0004-0000-0000-000058000000}"/>
    <hyperlink ref="B91" r:id="rId90" display="https://my.zakupivli.pro/remote/dispatcher/state_purchase_view/30688394" xr:uid="{00000000-0004-0000-0000-000059000000}"/>
    <hyperlink ref="B92" r:id="rId91" display="https://my.zakupivli.pro/remote/dispatcher/state_purchase_view/30687539" xr:uid="{00000000-0004-0000-0000-00005A000000}"/>
    <hyperlink ref="B93" r:id="rId92" display="https://my.zakupivli.pro/remote/dispatcher/state_purchase_view/30686601" xr:uid="{00000000-0004-0000-0000-00005B000000}"/>
    <hyperlink ref="B94" r:id="rId93" display="https://my.zakupivli.pro/remote/dispatcher/state_purchase_view/30683569" xr:uid="{00000000-0004-0000-0000-00005C000000}"/>
    <hyperlink ref="B95" r:id="rId94" display="https://my.zakupivli.pro/remote/dispatcher/state_purchase_view/30674568" xr:uid="{00000000-0004-0000-0000-00005D000000}"/>
    <hyperlink ref="B96" r:id="rId95" display="https://my.zakupivli.pro/remote/dispatcher/state_purchase_view/30673467" xr:uid="{00000000-0004-0000-0000-00005E000000}"/>
    <hyperlink ref="B97" r:id="rId96" display="https://my.zakupivli.pro/remote/dispatcher/state_purchase_view/30673459" xr:uid="{00000000-0004-0000-0000-00005F000000}"/>
    <hyperlink ref="B98" r:id="rId97" display="https://my.zakupivli.pro/remote/dispatcher/state_purchase_view/30672168" xr:uid="{00000000-0004-0000-0000-000060000000}"/>
    <hyperlink ref="B99" r:id="rId98" display="https://my.zakupivli.pro/remote/dispatcher/state_purchase_view/30671924" xr:uid="{00000000-0004-0000-0000-000061000000}"/>
    <hyperlink ref="B100" r:id="rId99" display="https://my.zakupivli.pro/remote/dispatcher/state_purchase_view/30662437" xr:uid="{00000000-0004-0000-0000-000062000000}"/>
    <hyperlink ref="B101" r:id="rId100" display="https://my.zakupivli.pro/remote/dispatcher/state_purchase_view/30570379" xr:uid="{00000000-0004-0000-0000-000063000000}"/>
    <hyperlink ref="B102" r:id="rId101" display="https://my.zakupivli.pro/remote/dispatcher/state_purchase_view/30569279" xr:uid="{00000000-0004-0000-0000-000064000000}"/>
    <hyperlink ref="B103" r:id="rId102" display="https://my.zakupivli.pro/remote/dispatcher/state_purchase_view/30567830" xr:uid="{00000000-0004-0000-0000-000065000000}"/>
    <hyperlink ref="B104" r:id="rId103" display="https://my.zakupivli.pro/remote/dispatcher/state_purchase_view/30564667" xr:uid="{00000000-0004-0000-0000-000066000000}"/>
    <hyperlink ref="B105" r:id="rId104" display="https://my.zakupivli.pro/remote/dispatcher/state_purchase_view/30507934" xr:uid="{00000000-0004-0000-0000-000067000000}"/>
    <hyperlink ref="B106" r:id="rId105" display="https://my.zakupivli.pro/remote/dispatcher/state_purchase_view/30507718" xr:uid="{00000000-0004-0000-0000-000068000000}"/>
    <hyperlink ref="B107" r:id="rId106" display="https://my.zakupivli.pro/remote/dispatcher/state_purchase_view/30506723" xr:uid="{00000000-0004-0000-0000-000069000000}"/>
    <hyperlink ref="B108" r:id="rId107" display="https://my.zakupivli.pro/remote/dispatcher/state_purchase_view/30505916" xr:uid="{00000000-0004-0000-0000-00006A000000}"/>
    <hyperlink ref="B109" r:id="rId108" display="https://my.zakupivli.pro/remote/dispatcher/state_purchase_view/30504191" xr:uid="{00000000-0004-0000-0000-00006B000000}"/>
    <hyperlink ref="B110" r:id="rId109" display="https://my.zakupivli.pro/remote/dispatcher/state_purchase_view/30401129" xr:uid="{00000000-0004-0000-0000-00006C000000}"/>
    <hyperlink ref="B111" r:id="rId110" display="https://my.zakupivli.pro/remote/dispatcher/state_purchase_view/30400351" xr:uid="{00000000-0004-0000-0000-00006D000000}"/>
    <hyperlink ref="B112" r:id="rId111" display="https://my.zakupivli.pro/remote/dispatcher/state_purchase_view/30399173" xr:uid="{00000000-0004-0000-0000-00006E000000}"/>
    <hyperlink ref="B113" r:id="rId112" display="https://my.zakupivli.pro/remote/dispatcher/state_purchase_view/30397916" xr:uid="{00000000-0004-0000-0000-00006F000000}"/>
    <hyperlink ref="B114" r:id="rId113" display="https://my.zakupivli.pro/remote/dispatcher/state_purchase_view/30370378" xr:uid="{00000000-0004-0000-0000-000070000000}"/>
    <hyperlink ref="B115" r:id="rId114" display="https://my.zakupivli.pro/remote/dispatcher/state_purchase_view/30369755" xr:uid="{00000000-0004-0000-0000-000071000000}"/>
    <hyperlink ref="B116" r:id="rId115" display="https://my.zakupivli.pro/remote/dispatcher/state_purchase_view/30310356" xr:uid="{00000000-0004-0000-0000-000072000000}"/>
    <hyperlink ref="B117" r:id="rId116" display="https://my.zakupivli.pro/remote/dispatcher/state_purchase_view/30308231" xr:uid="{00000000-0004-0000-0000-000073000000}"/>
    <hyperlink ref="B118" r:id="rId117" display="https://my.zakupivli.pro/remote/dispatcher/state_purchase_view/30307762" xr:uid="{00000000-0004-0000-0000-000074000000}"/>
    <hyperlink ref="B119" r:id="rId118" display="https://my.zakupivli.pro/remote/dispatcher/state_purchase_view/30307172" xr:uid="{00000000-0004-0000-0000-000075000000}"/>
    <hyperlink ref="B120" r:id="rId119" display="https://my.zakupivli.pro/remote/dispatcher/state_purchase_view/30298914" xr:uid="{00000000-0004-0000-0000-000076000000}"/>
    <hyperlink ref="B121" r:id="rId120" display="https://my.zakupivli.pro/remote/dispatcher/state_purchase_view/30195886" xr:uid="{00000000-0004-0000-0000-000077000000}"/>
    <hyperlink ref="B122" r:id="rId121" display="https://my.zakupivli.pro/remote/dispatcher/state_purchase_view/30194272" xr:uid="{00000000-0004-0000-0000-000078000000}"/>
    <hyperlink ref="B123" r:id="rId122" display="https://my.zakupivli.pro/remote/dispatcher/state_purchase_view/30191880" xr:uid="{00000000-0004-0000-0000-000079000000}"/>
    <hyperlink ref="B124" r:id="rId123" display="https://my.zakupivli.pro/remote/dispatcher/state_purchase_view/30182378" xr:uid="{00000000-0004-0000-0000-00007A000000}"/>
    <hyperlink ref="B125" r:id="rId124" display="https://my.zakupivli.pro/remote/dispatcher/state_purchase_view/30178452" xr:uid="{00000000-0004-0000-0000-00007B000000}"/>
    <hyperlink ref="B126" r:id="rId125" display="https://my.zakupivli.pro/remote/dispatcher/state_purchase_view/30176760" xr:uid="{00000000-0004-0000-0000-00007C000000}"/>
    <hyperlink ref="B127" r:id="rId126" display="https://my.zakupivli.pro/remote/dispatcher/state_purchase_view/30116693" xr:uid="{00000000-0004-0000-0000-00007D000000}"/>
    <hyperlink ref="B128" r:id="rId127" display="https://my.zakupivli.pro/remote/dispatcher/state_purchase_view/30091641" xr:uid="{00000000-0004-0000-0000-00007E000000}"/>
    <hyperlink ref="B129" r:id="rId128" display="https://my.zakupivli.pro/remote/dispatcher/state_purchase_view/30090240" xr:uid="{00000000-0004-0000-0000-00007F000000}"/>
    <hyperlink ref="B130" r:id="rId129" display="https://my.zakupivli.pro/remote/dispatcher/state_purchase_view/30089789" xr:uid="{00000000-0004-0000-0000-000080000000}"/>
    <hyperlink ref="B131" r:id="rId130" display="https://my.zakupivli.pro/remote/dispatcher/state_purchase_view/30089539" xr:uid="{00000000-0004-0000-0000-000081000000}"/>
    <hyperlink ref="B132" r:id="rId131" display="https://my.zakupivli.pro/remote/dispatcher/state_purchase_view/29949803" xr:uid="{00000000-0004-0000-0000-000082000000}"/>
    <hyperlink ref="B133" r:id="rId132" display="https://my.zakupivli.pro/remote/dispatcher/state_purchase_view/29775637" xr:uid="{00000000-0004-0000-0000-000083000000}"/>
    <hyperlink ref="B134" r:id="rId133" display="https://my.zakupivli.pro/remote/dispatcher/state_purchase_view/29681029" xr:uid="{00000000-0004-0000-0000-000084000000}"/>
    <hyperlink ref="B135" r:id="rId134" display="https://my.zakupivli.pro/remote/dispatcher/state_purchase_view/29668338" xr:uid="{00000000-0004-0000-0000-000085000000}"/>
    <hyperlink ref="B136" r:id="rId135" display="https://my.zakupivli.pro/remote/dispatcher/state_purchase_view/29668008" xr:uid="{00000000-0004-0000-0000-000086000000}"/>
    <hyperlink ref="B137" r:id="rId136" display="https://my.zakupivli.pro/remote/dispatcher/state_purchase_view/29667717" xr:uid="{00000000-0004-0000-0000-000087000000}"/>
    <hyperlink ref="B138" r:id="rId137" display="https://my.zakupivli.pro/remote/dispatcher/state_purchase_view/29666767" xr:uid="{00000000-0004-0000-0000-000088000000}"/>
    <hyperlink ref="B139" r:id="rId138" display="https://my.zakupivli.pro/remote/dispatcher/state_purchase_view/29633426" xr:uid="{00000000-0004-0000-0000-000089000000}"/>
    <hyperlink ref="B140" r:id="rId139" display="https://my.zakupivli.pro/remote/dispatcher/state_purchase_view/29633081" xr:uid="{00000000-0004-0000-0000-00008A000000}"/>
    <hyperlink ref="B141" r:id="rId140" display="https://my.zakupivli.pro/remote/dispatcher/state_purchase_view/29632510" xr:uid="{00000000-0004-0000-0000-00008B000000}"/>
    <hyperlink ref="B142" r:id="rId141" display="https://my.zakupivli.pro/remote/dispatcher/state_purchase_view/29625295" xr:uid="{00000000-0004-0000-0000-00008C000000}"/>
    <hyperlink ref="B143" r:id="rId142" display="https://my.zakupivli.pro/remote/dispatcher/state_purchase_view/29532089" xr:uid="{00000000-0004-0000-0000-00008D000000}"/>
    <hyperlink ref="B144" r:id="rId143" display="https://my.zakupivli.pro/remote/dispatcher/state_purchase_view/29507654" xr:uid="{00000000-0004-0000-0000-00008E000000}"/>
    <hyperlink ref="B145" r:id="rId144" display="https://my.zakupivli.pro/remote/dispatcher/state_purchase_view/29504900" xr:uid="{00000000-0004-0000-0000-00008F000000}"/>
    <hyperlink ref="B146" r:id="rId145" display="https://my.zakupivli.pro/remote/dispatcher/state_purchase_view/29291206" xr:uid="{00000000-0004-0000-0000-000090000000}"/>
    <hyperlink ref="B147" r:id="rId146" display="https://my.zakupivli.pro/remote/dispatcher/state_purchase_view/29109082" xr:uid="{00000000-0004-0000-0000-000091000000}"/>
    <hyperlink ref="B148" r:id="rId147" display="https://my.zakupivli.pro/remote/dispatcher/state_purchase_view/29108842" xr:uid="{00000000-0004-0000-0000-000092000000}"/>
    <hyperlink ref="B149" r:id="rId148" display="https://my.zakupivli.pro/remote/dispatcher/state_purchase_view/28913899" xr:uid="{00000000-0004-0000-0000-000093000000}"/>
    <hyperlink ref="B150" r:id="rId149" display="https://my.zakupivli.pro/remote/dispatcher/state_purchase_view/28874471" xr:uid="{00000000-0004-0000-0000-000094000000}"/>
    <hyperlink ref="B151" r:id="rId150" display="https://my.zakupivli.pro/remote/dispatcher/state_purchase_view/28826021" xr:uid="{00000000-0004-0000-0000-000095000000}"/>
    <hyperlink ref="B152" r:id="rId151" display="https://my.zakupivli.pro/remote/dispatcher/state_purchase_view/28824079" xr:uid="{00000000-0004-0000-0000-000096000000}"/>
    <hyperlink ref="B153" r:id="rId152" display="https://my.zakupivli.pro/remote/dispatcher/state_purchase_view/28789955" xr:uid="{00000000-0004-0000-0000-000097000000}"/>
    <hyperlink ref="B154" r:id="rId153" display="https://my.zakupivli.pro/remote/dispatcher/state_purchase_view/28787138" xr:uid="{00000000-0004-0000-0000-000098000000}"/>
    <hyperlink ref="B155" r:id="rId154" display="https://my.zakupivli.pro/remote/dispatcher/state_purchase_view/28786921" xr:uid="{00000000-0004-0000-0000-000099000000}"/>
    <hyperlink ref="B156" r:id="rId155" display="https://my.zakupivli.pro/remote/dispatcher/state_purchase_view/28786695" xr:uid="{00000000-0004-0000-0000-00009A000000}"/>
    <hyperlink ref="B157" r:id="rId156" display="https://my.zakupivli.pro/remote/dispatcher/state_purchase_view/28727419" xr:uid="{00000000-0004-0000-0000-00009B000000}"/>
    <hyperlink ref="B158" r:id="rId157" display="https://my.zakupivli.pro/remote/dispatcher/state_purchase_view/28720454" xr:uid="{00000000-0004-0000-0000-00009C000000}"/>
    <hyperlink ref="B159" r:id="rId158" display="https://my.zakupivli.pro/remote/dispatcher/state_purchase_view/28715345" xr:uid="{00000000-0004-0000-0000-00009D000000}"/>
    <hyperlink ref="B160" r:id="rId159" display="https://my.zakupivli.pro/remote/dispatcher/state_purchase_view/28714708" xr:uid="{00000000-0004-0000-0000-00009E000000}"/>
    <hyperlink ref="B161" r:id="rId160" display="https://my.zakupivli.pro/remote/dispatcher/state_purchase_view/28714015" xr:uid="{00000000-0004-0000-0000-00009F000000}"/>
    <hyperlink ref="B162" r:id="rId161" display="https://my.zakupivli.pro/remote/dispatcher/state_purchase_view/28609099" xr:uid="{00000000-0004-0000-0000-0000A0000000}"/>
    <hyperlink ref="AQ162" r:id="rId162" display="https://auctions.prozorro.gov.ua/tenders/1e93d67d60974c9fbca36fec770c4ec1" xr:uid="{00000000-0004-0000-0000-0000A1000000}"/>
    <hyperlink ref="B163" r:id="rId163" display="https://my.zakupivli.pro/remote/dispatcher/state_purchase_view/28608672" xr:uid="{00000000-0004-0000-0000-0000A2000000}"/>
    <hyperlink ref="AQ163" r:id="rId164" display="https://auctions.prozorro.gov.ua/tenders/43f8fdc4fae44a1989dcd9a88b4143b0" xr:uid="{00000000-0004-0000-0000-0000A3000000}"/>
    <hyperlink ref="B164" r:id="rId165" display="https://my.zakupivli.pro/remote/dispatcher/state_purchase_view/28607917" xr:uid="{00000000-0004-0000-0000-0000A4000000}"/>
    <hyperlink ref="AQ164" r:id="rId166" display="https://auctions.prozorro.gov.ua/tenders/ecc5d703774e40f99189aabd22175ab5" xr:uid="{00000000-0004-0000-0000-0000A5000000}"/>
    <hyperlink ref="B165" r:id="rId167" display="https://my.zakupivli.pro/remote/dispatcher/state_purchase_view/28607526" xr:uid="{00000000-0004-0000-0000-0000A6000000}"/>
    <hyperlink ref="AQ165" r:id="rId168" display="https://auctions.prozorro.gov.ua/tenders/63b8bb1e90fc431f997530d07e50bbf8" xr:uid="{00000000-0004-0000-0000-0000A7000000}"/>
    <hyperlink ref="B166" r:id="rId169" display="https://my.zakupivli.pro/remote/dispatcher/state_purchase_view/28576839" xr:uid="{00000000-0004-0000-0000-0000A8000000}"/>
    <hyperlink ref="B167" r:id="rId170" display="https://my.zakupivli.pro/remote/dispatcher/state_purchase_view/28475291" xr:uid="{00000000-0004-0000-0000-0000A9000000}"/>
    <hyperlink ref="B168" r:id="rId171" display="https://my.zakupivli.pro/remote/dispatcher/state_purchase_view/28467299" xr:uid="{00000000-0004-0000-0000-0000AA000000}"/>
    <hyperlink ref="B169" r:id="rId172" display="https://my.zakupivli.pro/remote/dispatcher/state_purchase_view/28376422" xr:uid="{00000000-0004-0000-0000-0000AB000000}"/>
    <hyperlink ref="B170" r:id="rId173" display="https://my.zakupivli.pro/remote/dispatcher/state_purchase_view/28375343" xr:uid="{00000000-0004-0000-0000-0000AC000000}"/>
    <hyperlink ref="B171" r:id="rId174" display="https://my.zakupivli.pro/remote/dispatcher/state_purchase_view/28374532" xr:uid="{00000000-0004-0000-0000-0000AD000000}"/>
    <hyperlink ref="B172" r:id="rId175" display="https://my.zakupivli.pro/remote/dispatcher/state_purchase_view/28373092" xr:uid="{00000000-0004-0000-0000-0000AE000000}"/>
    <hyperlink ref="B173" r:id="rId176" display="https://my.zakupivli.pro/remote/dispatcher/state_purchase_view/28371436" xr:uid="{00000000-0004-0000-0000-0000AF000000}"/>
    <hyperlink ref="B174" r:id="rId177" display="https://my.zakupivli.pro/remote/dispatcher/state_purchase_view/28362758" xr:uid="{00000000-0004-0000-0000-0000B0000000}"/>
    <hyperlink ref="AQ174" r:id="rId178" display="https://auctions.prozorro.gov.ua/tenders/b296549e3c69473f91cdd4a5c37c0fbc" xr:uid="{00000000-0004-0000-0000-0000B1000000}"/>
    <hyperlink ref="B175" r:id="rId179" display="https://my.zakupivli.pro/remote/dispatcher/state_purchase_view/28331713" xr:uid="{00000000-0004-0000-0000-0000B2000000}"/>
    <hyperlink ref="B176" r:id="rId180" display="https://my.zakupivli.pro/remote/dispatcher/state_purchase_view/28324719" xr:uid="{00000000-0004-0000-0000-0000B3000000}"/>
    <hyperlink ref="AQ176" r:id="rId181" display="https://auctions.prozorro.gov.ua/tenders/2b702faa7ab64117b918365e360a8b80" xr:uid="{00000000-0004-0000-0000-0000B4000000}"/>
    <hyperlink ref="B177" r:id="rId182" display="https://my.zakupivli.pro/remote/dispatcher/state_purchase_view/28207752" xr:uid="{00000000-0004-0000-0000-0000B5000000}"/>
    <hyperlink ref="B178" r:id="rId183" display="https://my.zakupivli.pro/remote/dispatcher/state_purchase_view/28136287" xr:uid="{00000000-0004-0000-0000-0000B6000000}"/>
    <hyperlink ref="B179" r:id="rId184" display="https://my.zakupivli.pro/remote/dispatcher/state_purchase_view/28060159" xr:uid="{00000000-0004-0000-0000-0000B7000000}"/>
    <hyperlink ref="B180" r:id="rId185" display="https://my.zakupivli.pro/remote/dispatcher/state_purchase_view/28059030" xr:uid="{00000000-0004-0000-0000-0000B8000000}"/>
    <hyperlink ref="B181" r:id="rId186" display="https://my.zakupivli.pro/remote/dispatcher/state_purchase_view/28058193" xr:uid="{00000000-0004-0000-0000-0000B9000000}"/>
    <hyperlink ref="B182" r:id="rId187" display="https://my.zakupivli.pro/remote/dispatcher/state_purchase_view/28057422" xr:uid="{00000000-0004-0000-0000-0000BA000000}"/>
    <hyperlink ref="B183" r:id="rId188" display="https://my.zakupivli.pro/remote/dispatcher/state_purchase_view/27973896" xr:uid="{00000000-0004-0000-0000-0000BB000000}"/>
    <hyperlink ref="B184" r:id="rId189" display="https://my.zakupivli.pro/remote/dispatcher/state_purchase_view/27973799" xr:uid="{00000000-0004-0000-0000-0000BC000000}"/>
    <hyperlink ref="B185" r:id="rId190" display="https://my.zakupivli.pro/remote/dispatcher/state_purchase_view/27972925" xr:uid="{00000000-0004-0000-0000-0000BD000000}"/>
    <hyperlink ref="B186" r:id="rId191" display="https://my.zakupivli.pro/remote/dispatcher/state_purchase_view/27971717" xr:uid="{00000000-0004-0000-0000-0000BE000000}"/>
    <hyperlink ref="B187" r:id="rId192" display="https://my.zakupivli.pro/remote/dispatcher/state_purchase_view/27967134" xr:uid="{00000000-0004-0000-0000-0000BF000000}"/>
    <hyperlink ref="B188" r:id="rId193" display="https://my.zakupivli.pro/remote/dispatcher/state_purchase_view/27965372" xr:uid="{00000000-0004-0000-0000-0000C0000000}"/>
    <hyperlink ref="B189" r:id="rId194" display="https://my.zakupivli.pro/remote/dispatcher/state_purchase_view/27912989" xr:uid="{00000000-0004-0000-0000-0000C1000000}"/>
    <hyperlink ref="B190" r:id="rId195" display="https://my.zakupivli.pro/remote/dispatcher/state_purchase_view/27912072" xr:uid="{00000000-0004-0000-0000-0000C2000000}"/>
    <hyperlink ref="B191" r:id="rId196" display="https://my.zakupivli.pro/remote/dispatcher/state_purchase_view/27866540" xr:uid="{00000000-0004-0000-0000-0000C3000000}"/>
    <hyperlink ref="B192" r:id="rId197" display="https://my.zakupivli.pro/remote/dispatcher/state_purchase_view/27585442" xr:uid="{00000000-0004-0000-0000-0000C4000000}"/>
    <hyperlink ref="B193" r:id="rId198" display="https://my.zakupivli.pro/remote/dispatcher/state_purchase_view/27548439" xr:uid="{00000000-0004-0000-0000-0000C5000000}"/>
    <hyperlink ref="B194" r:id="rId199" display="https://my.zakupivli.pro/remote/dispatcher/state_purchase_view/27533721" xr:uid="{00000000-0004-0000-0000-0000C6000000}"/>
    <hyperlink ref="B195" r:id="rId200" display="https://my.zakupivli.pro/remote/dispatcher/state_purchase_view/27508823" xr:uid="{00000000-0004-0000-0000-0000C7000000}"/>
    <hyperlink ref="AQ195" r:id="rId201" display="https://auction.openprocurement.org/tenders/0f99c75df9a54c81ab7881ad7a699319" xr:uid="{00000000-0004-0000-0000-0000C8000000}"/>
    <hyperlink ref="B196" r:id="rId202" display="https://my.zakupivli.pro/remote/dispatcher/state_purchase_view/27405353" xr:uid="{00000000-0004-0000-0000-0000C9000000}"/>
    <hyperlink ref="B197" r:id="rId203" display="https://my.zakupivli.pro/remote/dispatcher/state_purchase_view/27402467" xr:uid="{00000000-0004-0000-0000-0000CA000000}"/>
    <hyperlink ref="B198" r:id="rId204" display="https://my.zakupivli.pro/remote/dispatcher/state_purchase_view/27372391" xr:uid="{00000000-0004-0000-0000-0000CB000000}"/>
    <hyperlink ref="B199" r:id="rId205" display="https://my.zakupivli.pro/remote/dispatcher/state_purchase_view/27341931" xr:uid="{00000000-0004-0000-0000-0000CC000000}"/>
    <hyperlink ref="B200" r:id="rId206" display="https://my.zakupivli.pro/remote/dispatcher/state_purchase_view/27341738" xr:uid="{00000000-0004-0000-0000-0000CD000000}"/>
    <hyperlink ref="B201" r:id="rId207" display="https://my.zakupivli.pro/remote/dispatcher/state_purchase_view/27341395" xr:uid="{00000000-0004-0000-0000-0000CE000000}"/>
    <hyperlink ref="B202" r:id="rId208" display="https://my.zakupivli.pro/remote/dispatcher/state_purchase_view/27239142" xr:uid="{00000000-0004-0000-0000-0000CF000000}"/>
    <hyperlink ref="B203" r:id="rId209" display="https://my.zakupivli.pro/remote/dispatcher/state_purchase_view/27238641" xr:uid="{00000000-0004-0000-0000-0000D0000000}"/>
    <hyperlink ref="B204" r:id="rId210" display="https://my.zakupivli.pro/remote/dispatcher/state_purchase_view/27211720" xr:uid="{00000000-0004-0000-0000-0000D1000000}"/>
    <hyperlink ref="B205" r:id="rId211" display="https://my.zakupivli.pro/remote/dispatcher/state_purchase_view/27210962" xr:uid="{00000000-0004-0000-0000-0000D2000000}"/>
    <hyperlink ref="B206" r:id="rId212" display="https://my.zakupivli.pro/remote/dispatcher/state_purchase_view/27210709" xr:uid="{00000000-0004-0000-0000-0000D3000000}"/>
    <hyperlink ref="B207" r:id="rId213" display="https://my.zakupivli.pro/remote/dispatcher/state_purchase_view/27210341" xr:uid="{00000000-0004-0000-0000-0000D4000000}"/>
    <hyperlink ref="B208" r:id="rId214" display="https://my.zakupivli.pro/remote/dispatcher/state_purchase_view/27180848" xr:uid="{00000000-0004-0000-0000-0000D5000000}"/>
    <hyperlink ref="B209" r:id="rId215" display="https://my.zakupivli.pro/remote/dispatcher/state_purchase_view/27117533" xr:uid="{00000000-0004-0000-0000-0000D6000000}"/>
    <hyperlink ref="AQ209" r:id="rId216" display="https://auction.openprocurement.org/tenders/8265b6a829944abfb381889bcfa15027" xr:uid="{00000000-0004-0000-0000-0000D7000000}"/>
    <hyperlink ref="B210" r:id="rId217" display="https://my.zakupivli.pro/remote/dispatcher/state_purchase_view/27116701" xr:uid="{00000000-0004-0000-0000-0000D8000000}"/>
    <hyperlink ref="AQ210" r:id="rId218" display="https://auction.openprocurement.org/tenders/40a242f596e44586a8eb86509dc4a5bf" xr:uid="{00000000-0004-0000-0000-0000D9000000}"/>
    <hyperlink ref="B211" r:id="rId219" display="https://my.zakupivli.pro/remote/dispatcher/state_purchase_view/27115501" xr:uid="{00000000-0004-0000-0000-0000DA000000}"/>
    <hyperlink ref="AQ211" r:id="rId220" display="https://auction.openprocurement.org/tenders/39d0cb23ff554a49998f65d1b51285e0" xr:uid="{00000000-0004-0000-0000-0000DB000000}"/>
    <hyperlink ref="B212" r:id="rId221" display="https://my.zakupivli.pro/remote/dispatcher/state_purchase_view/27113516" xr:uid="{00000000-0004-0000-0000-0000DC000000}"/>
    <hyperlink ref="AQ212" r:id="rId222" display="https://auction.openprocurement.org/tenders/0750b9e7d18149f4b2b189f42c3aaf78" xr:uid="{00000000-0004-0000-0000-0000DD000000}"/>
    <hyperlink ref="B213" r:id="rId223" display="https://my.zakupivli.pro/remote/dispatcher/state_purchase_view/27073561" xr:uid="{00000000-0004-0000-0000-0000DE000000}"/>
    <hyperlink ref="AQ213" r:id="rId224" display="https://auction.openprocurement.org/tenders/3b5ef4213876439f92902b9b74355749" xr:uid="{00000000-0004-0000-0000-0000DF000000}"/>
    <hyperlink ref="B214" r:id="rId225" display="https://my.zakupivli.pro/remote/dispatcher/state_purchase_view/27060051" xr:uid="{00000000-0004-0000-0000-0000E0000000}"/>
    <hyperlink ref="B215" r:id="rId226" display="https://my.zakupivli.pro/remote/dispatcher/state_purchase_view/26938858" xr:uid="{00000000-0004-0000-0000-0000E1000000}"/>
    <hyperlink ref="B216" r:id="rId227" display="https://my.zakupivli.pro/remote/dispatcher/state_purchase_view/26937966" xr:uid="{00000000-0004-0000-0000-0000E2000000}"/>
    <hyperlink ref="B217" r:id="rId228" display="https://my.zakupivli.pro/remote/dispatcher/state_purchase_view/26910876" xr:uid="{00000000-0004-0000-0000-0000E3000000}"/>
    <hyperlink ref="B218" r:id="rId229" display="https://my.zakupivli.pro/remote/dispatcher/state_purchase_view/26897942" xr:uid="{00000000-0004-0000-0000-0000E4000000}"/>
    <hyperlink ref="B219" r:id="rId230" display="https://my.zakupivli.pro/remote/dispatcher/state_purchase_view/26817146" xr:uid="{00000000-0004-0000-0000-0000E5000000}"/>
    <hyperlink ref="B220" r:id="rId231" display="https://my.zakupivli.pro/remote/dispatcher/state_purchase_view/26740329" xr:uid="{00000000-0004-0000-0000-0000E6000000}"/>
    <hyperlink ref="B221" r:id="rId232" display="https://my.zakupivli.pro/remote/dispatcher/state_purchase_view/26739255" xr:uid="{00000000-0004-0000-0000-0000E7000000}"/>
    <hyperlink ref="B222" r:id="rId233" display="https://my.zakupivli.pro/remote/dispatcher/state_purchase_view/26737884" xr:uid="{00000000-0004-0000-0000-0000E8000000}"/>
    <hyperlink ref="B223" r:id="rId234" display="https://my.zakupivli.pro/remote/dispatcher/state_purchase_view/26736232" xr:uid="{00000000-0004-0000-0000-0000E9000000}"/>
    <hyperlink ref="B224" r:id="rId235" display="https://my.zakupivli.pro/remote/dispatcher/state_purchase_view/26733137" xr:uid="{00000000-0004-0000-0000-0000EA000000}"/>
    <hyperlink ref="B225" r:id="rId236" display="https://my.zakupivli.pro/remote/dispatcher/state_purchase_view/26699650" xr:uid="{00000000-0004-0000-0000-0000EB000000}"/>
    <hyperlink ref="B226" r:id="rId237" display="https://my.zakupivli.pro/remote/dispatcher/state_purchase_view/26698782" xr:uid="{00000000-0004-0000-0000-0000EC000000}"/>
    <hyperlink ref="B227" r:id="rId238" display="https://my.zakupivli.pro/remote/dispatcher/state_purchase_view/26698057" xr:uid="{00000000-0004-0000-0000-0000ED000000}"/>
    <hyperlink ref="B228" r:id="rId239" display="https://my.zakupivli.pro/remote/dispatcher/state_purchase_view/26658937" xr:uid="{00000000-0004-0000-0000-0000EE000000}"/>
    <hyperlink ref="B229" r:id="rId240" display="https://my.zakupivli.pro/remote/dispatcher/state_purchase_view/26658625" xr:uid="{00000000-0004-0000-0000-0000EF000000}"/>
    <hyperlink ref="B230" r:id="rId241" display="https://my.zakupivli.pro/remote/dispatcher/state_purchase_view/26575527" xr:uid="{00000000-0004-0000-0000-0000F0000000}"/>
    <hyperlink ref="B231" r:id="rId242" display="https://my.zakupivli.pro/remote/dispatcher/state_purchase_view/26525682" xr:uid="{00000000-0004-0000-0000-0000F1000000}"/>
    <hyperlink ref="B232" r:id="rId243" display="https://my.zakupivli.pro/remote/dispatcher/state_purchase_view/26524504" xr:uid="{00000000-0004-0000-0000-0000F2000000}"/>
    <hyperlink ref="B233" r:id="rId244" display="https://my.zakupivli.pro/remote/dispatcher/state_purchase_view/26524028" xr:uid="{00000000-0004-0000-0000-0000F3000000}"/>
    <hyperlink ref="B234" r:id="rId245" display="https://my.zakupivli.pro/remote/dispatcher/state_purchase_view/26523676" xr:uid="{00000000-0004-0000-0000-0000F4000000}"/>
    <hyperlink ref="B235" r:id="rId246" display="https://my.zakupivli.pro/remote/dispatcher/state_purchase_view/26495697" xr:uid="{00000000-0004-0000-0000-0000F5000000}"/>
    <hyperlink ref="B236" r:id="rId247" display="https://my.zakupivli.pro/remote/dispatcher/state_purchase_view/26494418" xr:uid="{00000000-0004-0000-0000-0000F6000000}"/>
    <hyperlink ref="B237" r:id="rId248" display="https://my.zakupivli.pro/remote/dispatcher/state_purchase_view/26441105" xr:uid="{00000000-0004-0000-0000-0000F7000000}"/>
    <hyperlink ref="B238" r:id="rId249" display="https://my.zakupivli.pro/remote/dispatcher/state_purchase_view/26440365" xr:uid="{00000000-0004-0000-0000-0000F8000000}"/>
    <hyperlink ref="B239" r:id="rId250" display="https://my.zakupivli.pro/remote/dispatcher/state_purchase_view/26365651" xr:uid="{00000000-0004-0000-0000-0000F9000000}"/>
    <hyperlink ref="B240" r:id="rId251" display="https://my.zakupivli.pro/remote/dispatcher/state_purchase_view/26365457" xr:uid="{00000000-0004-0000-0000-0000FA000000}"/>
    <hyperlink ref="B241" r:id="rId252" display="https://my.zakupivli.pro/remote/dispatcher/state_purchase_view/26336759" xr:uid="{00000000-0004-0000-0000-0000FB000000}"/>
    <hyperlink ref="B242" r:id="rId253" display="https://my.zakupivli.pro/remote/dispatcher/state_purchase_view/26318525" xr:uid="{00000000-0004-0000-0000-0000FC000000}"/>
    <hyperlink ref="B243" r:id="rId254" display="https://my.zakupivli.pro/remote/dispatcher/state_purchase_view/26317821" xr:uid="{00000000-0004-0000-0000-0000FD000000}"/>
    <hyperlink ref="B244" r:id="rId255" display="https://my.zakupivli.pro/remote/dispatcher/state_purchase_view/26255104" xr:uid="{00000000-0004-0000-0000-0000FE000000}"/>
    <hyperlink ref="B245" r:id="rId256" display="https://my.zakupivli.pro/remote/dispatcher/state_purchase_view/26254263" xr:uid="{00000000-0004-0000-0000-0000FF000000}"/>
    <hyperlink ref="B246" r:id="rId257" display="https://my.zakupivli.pro/remote/dispatcher/state_purchase_view/26245383" xr:uid="{00000000-0004-0000-0000-000000010000}"/>
    <hyperlink ref="B247" r:id="rId258" display="https://my.zakupivli.pro/remote/dispatcher/state_purchase_view/26244865" xr:uid="{00000000-0004-0000-0000-000001010000}"/>
    <hyperlink ref="B248" r:id="rId259" display="https://my.zakupivli.pro/remote/dispatcher/state_purchase_view/26188704" xr:uid="{00000000-0004-0000-0000-000002010000}"/>
    <hyperlink ref="B249" r:id="rId260" display="https://my.zakupivli.pro/remote/dispatcher/state_purchase_view/26181028" xr:uid="{00000000-0004-0000-0000-000003010000}"/>
    <hyperlink ref="B250" r:id="rId261" display="https://my.zakupivli.pro/remote/dispatcher/state_purchase_view/26180081" xr:uid="{00000000-0004-0000-0000-000004010000}"/>
    <hyperlink ref="B251" r:id="rId262" display="https://my.zakupivli.pro/remote/dispatcher/state_purchase_view/26046126" xr:uid="{00000000-0004-0000-0000-000005010000}"/>
    <hyperlink ref="B252" r:id="rId263" display="https://my.zakupivli.pro/remote/dispatcher/state_purchase_view/26045364" xr:uid="{00000000-0004-0000-0000-000006010000}"/>
    <hyperlink ref="B253" r:id="rId264" display="https://my.zakupivli.pro/remote/dispatcher/state_purchase_view/25919802" xr:uid="{00000000-0004-0000-0000-000007010000}"/>
    <hyperlink ref="B254" r:id="rId265" display="https://my.zakupivli.pro/remote/dispatcher/state_purchase_view/25671803" xr:uid="{00000000-0004-0000-0000-000008010000}"/>
    <hyperlink ref="B255" r:id="rId266" display="https://my.zakupivli.pro/remote/dispatcher/state_purchase_view/25671427" xr:uid="{00000000-0004-0000-0000-000009010000}"/>
    <hyperlink ref="B256" r:id="rId267" display="https://my.zakupivli.pro/remote/dispatcher/state_purchase_view/25507656" xr:uid="{00000000-0004-0000-0000-00000A010000}"/>
    <hyperlink ref="AQ256" r:id="rId268" display="https://auction.openprocurement.org/tenders/a318e28713804c318151bf593b43d4f0" xr:uid="{00000000-0004-0000-0000-00000B010000}"/>
    <hyperlink ref="B257" r:id="rId269" display="https://my.zakupivli.pro/remote/dispatcher/state_purchase_view/25472610" xr:uid="{00000000-0004-0000-0000-00000C010000}"/>
    <hyperlink ref="B258" r:id="rId270" display="https://my.zakupivli.pro/remote/dispatcher/state_purchase_view/25449320" xr:uid="{00000000-0004-0000-0000-00000D010000}"/>
    <hyperlink ref="B259" r:id="rId271" display="https://my.zakupivli.pro/remote/dispatcher/state_purchase_view/25448820" xr:uid="{00000000-0004-0000-0000-00000E010000}"/>
    <hyperlink ref="B260" r:id="rId272" display="https://my.zakupivli.pro/remote/dispatcher/state_purchase_view/25433219" xr:uid="{00000000-0004-0000-0000-00000F010000}"/>
    <hyperlink ref="B261" r:id="rId273" display="https://my.zakupivli.pro/remote/dispatcher/state_purchase_view/25430924" xr:uid="{00000000-0004-0000-0000-000010010000}"/>
    <hyperlink ref="B262" r:id="rId274" display="https://my.zakupivli.pro/remote/dispatcher/state_purchase_view/25391367" xr:uid="{00000000-0004-0000-0000-000011010000}"/>
    <hyperlink ref="B263" r:id="rId275" display="https://my.zakupivli.pro/remote/dispatcher/state_purchase_view/25329444" xr:uid="{00000000-0004-0000-0000-000012010000}"/>
    <hyperlink ref="B264" r:id="rId276" display="https://my.zakupivli.pro/remote/dispatcher/state_purchase_view/25329071" xr:uid="{00000000-0004-0000-0000-000013010000}"/>
    <hyperlink ref="B265" r:id="rId277" display="https://my.zakupivli.pro/remote/dispatcher/state_purchase_view/25327287" xr:uid="{00000000-0004-0000-0000-000014010000}"/>
    <hyperlink ref="B266" r:id="rId278" display="https://my.zakupivli.pro/remote/dispatcher/state_purchase_view/25214777" xr:uid="{00000000-0004-0000-0000-000015010000}"/>
    <hyperlink ref="B267" r:id="rId279" display="https://my.zakupivli.pro/remote/dispatcher/state_purchase_view/25214743" xr:uid="{00000000-0004-0000-0000-000016010000}"/>
    <hyperlink ref="B268" r:id="rId280" display="https://my.zakupivli.pro/remote/dispatcher/state_purchase_view/25150526" xr:uid="{00000000-0004-0000-0000-000017010000}"/>
    <hyperlink ref="B269" r:id="rId281" display="https://my.zakupivli.pro/remote/dispatcher/state_purchase_view/25150125" xr:uid="{00000000-0004-0000-0000-000018010000}"/>
    <hyperlink ref="B270" r:id="rId282" display="https://my.zakupivli.pro/remote/dispatcher/state_purchase_view/25149385" xr:uid="{00000000-0004-0000-0000-000019010000}"/>
    <hyperlink ref="B271" r:id="rId283" display="https://my.zakupivli.pro/remote/dispatcher/state_purchase_view/25149067" xr:uid="{00000000-0004-0000-0000-00001A010000}"/>
    <hyperlink ref="B272" r:id="rId284" display="https://my.zakupivli.pro/remote/dispatcher/state_purchase_view/25077440" xr:uid="{00000000-0004-0000-0000-00001B010000}"/>
    <hyperlink ref="AQ272" r:id="rId285" display="https://auction.openprocurement.org/tenders/17827d397cb34afcab6a3610cd767b35" xr:uid="{00000000-0004-0000-0000-00001C010000}"/>
    <hyperlink ref="B273" r:id="rId286" display="https://my.zakupivli.pro/remote/dispatcher/state_purchase_view/24966366" xr:uid="{00000000-0004-0000-0000-00001D010000}"/>
    <hyperlink ref="B274" r:id="rId287" display="https://my.zakupivli.pro/remote/dispatcher/state_purchase_view/24965483" xr:uid="{00000000-0004-0000-0000-00001E010000}"/>
    <hyperlink ref="B275" r:id="rId288" display="https://my.zakupivli.pro/remote/dispatcher/state_purchase_view/24962760" xr:uid="{00000000-0004-0000-0000-00001F010000}"/>
    <hyperlink ref="B276" r:id="rId289" display="https://my.zakupivli.pro/remote/dispatcher/state_purchase_view/24962037" xr:uid="{00000000-0004-0000-0000-000020010000}"/>
    <hyperlink ref="B277" r:id="rId290" display="https://my.zakupivli.pro/remote/dispatcher/state_purchase_view/24840596" xr:uid="{00000000-0004-0000-0000-000021010000}"/>
    <hyperlink ref="B278" r:id="rId291" display="https://my.zakupivli.pro/remote/dispatcher/state_purchase_view/24761410" xr:uid="{00000000-0004-0000-0000-000022010000}"/>
    <hyperlink ref="B279" r:id="rId292" display="https://my.zakupivli.pro/remote/dispatcher/state_purchase_view/24758492" xr:uid="{00000000-0004-0000-0000-000023010000}"/>
    <hyperlink ref="B280" r:id="rId293" display="https://my.zakupivli.pro/remote/dispatcher/state_purchase_view/24756472" xr:uid="{00000000-0004-0000-0000-000024010000}"/>
    <hyperlink ref="B281" r:id="rId294" display="https://my.zakupivli.pro/remote/dispatcher/state_purchase_view/24749279" xr:uid="{00000000-0004-0000-0000-000025010000}"/>
    <hyperlink ref="B282" r:id="rId295" display="https://my.zakupivli.pro/remote/dispatcher/state_purchase_view/24651073" xr:uid="{00000000-0004-0000-0000-000026010000}"/>
    <hyperlink ref="B283" r:id="rId296" display="https://my.zakupivli.pro/remote/dispatcher/state_purchase_view/24650450" xr:uid="{00000000-0004-0000-0000-000027010000}"/>
    <hyperlink ref="B284" r:id="rId297" display="https://my.zakupivli.pro/remote/dispatcher/state_purchase_view/24648121" xr:uid="{00000000-0004-0000-0000-000028010000}"/>
    <hyperlink ref="B285" r:id="rId298" display="https://my.zakupivli.pro/remote/dispatcher/state_purchase_view/24647956" xr:uid="{00000000-0004-0000-0000-000029010000}"/>
    <hyperlink ref="B286" r:id="rId299" display="https://my.zakupivli.pro/remote/dispatcher/state_purchase_view/24552696" xr:uid="{00000000-0004-0000-0000-00002A010000}"/>
    <hyperlink ref="B287" r:id="rId300" display="https://my.zakupivli.pro/remote/dispatcher/state_purchase_view/24552235" xr:uid="{00000000-0004-0000-0000-00002B010000}"/>
    <hyperlink ref="B288" r:id="rId301" display="https://my.zakupivli.pro/remote/dispatcher/state_purchase_view/24378202" xr:uid="{00000000-0004-0000-0000-00002C010000}"/>
    <hyperlink ref="B289" r:id="rId302" display="https://my.zakupivli.pro/remote/dispatcher/state_purchase_view/24377841" xr:uid="{00000000-0004-0000-0000-00002D010000}"/>
    <hyperlink ref="B290" r:id="rId303" display="https://my.zakupivli.pro/remote/dispatcher/state_purchase_view/24376632" xr:uid="{00000000-0004-0000-0000-00002E010000}"/>
    <hyperlink ref="B291" r:id="rId304" display="https://my.zakupivli.pro/remote/dispatcher/state_purchase_view/24027731" xr:uid="{00000000-0004-0000-0000-00002F010000}"/>
    <hyperlink ref="B292" r:id="rId305" display="https://my.zakupivli.pro/remote/dispatcher/state_purchase_view/23995436" xr:uid="{00000000-0004-0000-0000-000030010000}"/>
    <hyperlink ref="B293" r:id="rId306" display="https://my.zakupivli.pro/remote/dispatcher/state_purchase_view/23994867" xr:uid="{00000000-0004-0000-0000-000031010000}"/>
    <hyperlink ref="B294" r:id="rId307" display="https://my.zakupivli.pro/remote/dispatcher/state_purchase_view/23994223" xr:uid="{00000000-0004-0000-0000-000032010000}"/>
    <hyperlink ref="B295" r:id="rId308" display="https://my.zakupivli.pro/remote/dispatcher/state_purchase_view/23849338" xr:uid="{00000000-0004-0000-0000-000033010000}"/>
    <hyperlink ref="B296" r:id="rId309" display="https://my.zakupivli.pro/remote/dispatcher/state_purchase_view/23847857" xr:uid="{00000000-0004-0000-0000-000034010000}"/>
    <hyperlink ref="B297" r:id="rId310" display="https://my.zakupivli.pro/remote/dispatcher/state_purchase_view/23846862" xr:uid="{00000000-0004-0000-0000-000035010000}"/>
    <hyperlink ref="B298" r:id="rId311" display="https://my.zakupivli.pro/remote/dispatcher/state_purchase_view/23846788" xr:uid="{00000000-0004-0000-0000-000036010000}"/>
    <hyperlink ref="B299" r:id="rId312" display="https://my.zakupivli.pro/remote/dispatcher/state_purchase_view/23846181" xr:uid="{00000000-0004-0000-0000-000037010000}"/>
    <hyperlink ref="B300" r:id="rId313" display="https://my.zakupivli.pro/remote/dispatcher/state_purchase_view/23845837" xr:uid="{00000000-0004-0000-0000-000038010000}"/>
    <hyperlink ref="B301" r:id="rId314" display="https://my.zakupivli.pro/remote/dispatcher/state_purchase_view/23845807" xr:uid="{00000000-0004-0000-0000-000039010000}"/>
    <hyperlink ref="B302" r:id="rId315" display="https://my.zakupivli.pro/remote/dispatcher/state_purchase_view/23845149" xr:uid="{00000000-0004-0000-0000-00003A010000}"/>
    <hyperlink ref="B303" r:id="rId316" display="https://my.zakupivli.pro/remote/dispatcher/state_purchase_view/23844629" xr:uid="{00000000-0004-0000-0000-00003B010000}"/>
    <hyperlink ref="B304" r:id="rId317" display="https://my.zakupivli.pro/remote/dispatcher/state_purchase_view/23844426" xr:uid="{00000000-0004-0000-0000-00003C010000}"/>
    <hyperlink ref="B305" r:id="rId318" display="https://my.zakupivli.pro/remote/dispatcher/state_purchase_view/23843789" xr:uid="{00000000-0004-0000-0000-00003D010000}"/>
    <hyperlink ref="B306" r:id="rId319" display="https://my.zakupivli.pro/remote/dispatcher/state_purchase_view/23843749" xr:uid="{00000000-0004-0000-0000-00003E010000}"/>
    <hyperlink ref="B307" r:id="rId320" display="https://my.zakupivli.pro/remote/dispatcher/state_purchase_view/23843222" xr:uid="{00000000-0004-0000-0000-00003F010000}"/>
    <hyperlink ref="AQ307" r:id="rId321" display="https://auction.openprocurement.org/tenders/48e53acfc6984c789e14818d0e4bef4a" xr:uid="{00000000-0004-0000-0000-000040010000}"/>
    <hyperlink ref="B308" r:id="rId322" display="https://my.zakupivli.pro/remote/dispatcher/state_purchase_view/23842784" xr:uid="{00000000-0004-0000-0000-000041010000}"/>
    <hyperlink ref="B309" r:id="rId323" display="https://my.zakupivli.pro/remote/dispatcher/state_purchase_view/23842237" xr:uid="{00000000-0004-0000-0000-000042010000}"/>
    <hyperlink ref="B310" r:id="rId324" display="https://my.zakupivli.pro/remote/dispatcher/state_purchase_view/23841742" xr:uid="{00000000-0004-0000-0000-000043010000}"/>
    <hyperlink ref="B311" r:id="rId325" display="https://my.zakupivli.pro/remote/dispatcher/state_purchase_view/23841204" xr:uid="{00000000-0004-0000-0000-000044010000}"/>
    <hyperlink ref="B312" r:id="rId326" display="https://my.zakupivli.pro/remote/dispatcher/state_purchase_view/23744531" xr:uid="{00000000-0004-0000-0000-000045010000}"/>
    <hyperlink ref="B313" r:id="rId327" display="https://my.zakupivli.pro/remote/dispatcher/state_purchase_view/23630771" xr:uid="{00000000-0004-0000-0000-000046010000}"/>
    <hyperlink ref="B314" r:id="rId328" display="https://my.zakupivli.pro/remote/dispatcher/state_purchase_view/23629918" xr:uid="{00000000-0004-0000-0000-000047010000}"/>
    <hyperlink ref="B315" r:id="rId329" display="https://my.zakupivli.pro/remote/dispatcher/state_purchase_view/23629048" xr:uid="{00000000-0004-0000-0000-000048010000}"/>
    <hyperlink ref="B316" r:id="rId330" display="https://my.zakupivli.pro/remote/dispatcher/state_purchase_view/23415155" xr:uid="{00000000-0004-0000-0000-000049010000}"/>
    <hyperlink ref="B317" r:id="rId331" display="https://my.zakupivli.pro/remote/dispatcher/state_purchase_view/23414347" xr:uid="{00000000-0004-0000-0000-00004A010000}"/>
    <hyperlink ref="B318" r:id="rId332" display="https://my.zakupivli.pro/remote/dispatcher/state_purchase_view/23413740" xr:uid="{00000000-0004-0000-0000-00004B010000}"/>
    <hyperlink ref="B319" r:id="rId333" display="https://my.zakupivli.pro/remote/dispatcher/state_purchase_view/23251297" xr:uid="{00000000-0004-0000-0000-00004C010000}"/>
    <hyperlink ref="B320" r:id="rId334" display="https://my.zakupivli.pro/remote/dispatcher/state_purchase_view/23250175" xr:uid="{00000000-0004-0000-0000-00004D010000}"/>
    <hyperlink ref="B321" r:id="rId335" display="https://my.zakupivli.pro/remote/dispatcher/state_purchase_view/23249217" xr:uid="{00000000-0004-0000-0000-00004E010000}"/>
    <hyperlink ref="B322" r:id="rId336" display="https://my.zakupivli.pro/remote/dispatcher/state_purchase_view/23129198" xr:uid="{00000000-0004-0000-0000-00004F010000}"/>
    <hyperlink ref="B323" r:id="rId337" display="https://my.zakupivli.pro/remote/dispatcher/state_purchase_view/23113791" xr:uid="{00000000-0004-0000-0000-000050010000}"/>
    <hyperlink ref="B324" r:id="rId338" display="https://my.zakupivli.pro/remote/dispatcher/state_purchase_view/23113089" xr:uid="{00000000-0004-0000-0000-000051010000}"/>
    <hyperlink ref="B325" r:id="rId339" display="https://my.zakupivli.pro/remote/dispatcher/state_purchase_view/23110759" xr:uid="{00000000-0004-0000-0000-000052010000}"/>
    <hyperlink ref="B326" r:id="rId340" display="https://my.zakupivli.pro/remote/dispatcher/state_purchase_view/23110228" xr:uid="{00000000-0004-0000-0000-000053010000}"/>
    <hyperlink ref="B327" r:id="rId341" display="https://my.zakupivli.pro/remote/dispatcher/state_purchase_view/23109691" xr:uid="{00000000-0004-0000-0000-000054010000}"/>
    <hyperlink ref="B328" r:id="rId342" display="https://my.zakupivli.pro/remote/dispatcher/state_purchase_view/23109260" xr:uid="{00000000-0004-0000-0000-000055010000}"/>
    <hyperlink ref="B329" r:id="rId343" display="https://my.zakupivli.pro/remote/dispatcher/state_purchase_view/23018757" xr:uid="{00000000-0004-0000-0000-000056010000}"/>
    <hyperlink ref="B330" r:id="rId344" display="https://my.zakupivli.pro/remote/dispatcher/state_purchase_view/23018509" xr:uid="{00000000-0004-0000-0000-000057010000}"/>
    <hyperlink ref="AQ330" r:id="rId345" display="https://auction.openprocurement.org/tenders/b6548ece3bbc4013bafed6b9d8ac1e43" xr:uid="{00000000-0004-0000-0000-000058010000}"/>
    <hyperlink ref="B331" r:id="rId346" display="https://my.zakupivli.pro/remote/dispatcher/state_purchase_view/23018136" xr:uid="{00000000-0004-0000-0000-000059010000}"/>
    <hyperlink ref="B332" r:id="rId347" display="https://my.zakupivli.pro/remote/dispatcher/state_purchase_view/23017869" xr:uid="{00000000-0004-0000-0000-00005A010000}"/>
    <hyperlink ref="B333" r:id="rId348" display="https://my.zakupivli.pro/remote/dispatcher/state_purchase_view/23017614" xr:uid="{00000000-0004-0000-0000-00005B010000}"/>
    <hyperlink ref="B334" r:id="rId349" display="https://my.zakupivli.pro/remote/dispatcher/state_purchase_view/23017290" xr:uid="{00000000-0004-0000-0000-00005C010000}"/>
    <hyperlink ref="B335" r:id="rId350" display="https://my.zakupivli.pro/remote/dispatcher/state_purchase_view/23016901" xr:uid="{00000000-0004-0000-0000-00005D010000}"/>
    <hyperlink ref="B336" r:id="rId351" display="https://my.zakupivli.pro/remote/dispatcher/state_purchase_view/23016404" xr:uid="{00000000-0004-0000-0000-00005E010000}"/>
    <hyperlink ref="B337" r:id="rId352" display="https://my.zakupivli.pro/remote/dispatcher/state_purchase_view/22949264" xr:uid="{00000000-0004-0000-0000-00005F010000}"/>
    <hyperlink ref="B338" r:id="rId353" display="https://my.zakupivli.pro/remote/dispatcher/state_purchase_view/22841361" xr:uid="{00000000-0004-0000-0000-000060010000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Андрій Кошарний</cp:lastModifiedBy>
  <dcterms:created xsi:type="dcterms:W3CDTF">2024-06-26T16:45:04Z</dcterms:created>
  <dcterms:modified xsi:type="dcterms:W3CDTF">2024-06-27T06:15:37Z</dcterms:modified>
  <cp:category/>
</cp:coreProperties>
</file>